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8505" windowHeight="4530" tabRatio="556" firstSheet="3" activeTab="4"/>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sheet'!$A$1:$J$53</definedName>
    <definedName name="_xlnm.Print_Area" localSheetId="3">'cash flows statements'!$A:$IV</definedName>
    <definedName name="_xlnm.Print_Area" localSheetId="4">'explanatory notes'!$A$1:$H$397</definedName>
    <definedName name="_xlnm.Print_Area" localSheetId="0">'income statement'!$A$1:$H$61</definedName>
    <definedName name="_xlnm.Print_Area" localSheetId="2">'statement of changes in equ'!$A$1:$Q$60</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<sst xmlns="http://schemas.openxmlformats.org/spreadsheetml/2006/main" count="377" uniqueCount="276">
  <si>
    <t>TA WIN HOLDINGS BERHAD (Company No. 291592-U)</t>
  </si>
  <si>
    <t>CONDENSED CONSOLIDATED INCOME STATEMENT</t>
  </si>
  <si>
    <t>Note</t>
  </si>
  <si>
    <t>RM'000</t>
  </si>
  <si>
    <t>Revenue</t>
  </si>
  <si>
    <t>Taxation</t>
  </si>
  <si>
    <t>CONDENSED CONSOLIDATED BALANCE SHEET</t>
  </si>
  <si>
    <t>AS AT</t>
  </si>
  <si>
    <t xml:space="preserve">AS AT END </t>
  </si>
  <si>
    <t>PRECEDING</t>
  </si>
  <si>
    <t>OF CURRENT</t>
  </si>
  <si>
    <t xml:space="preserve">FINANCIAL </t>
  </si>
  <si>
    <t>QUARTER</t>
  </si>
  <si>
    <t>YEAR END</t>
  </si>
  <si>
    <t>CURRENT ASSETS</t>
  </si>
  <si>
    <t>CURRENT LIABILITIES</t>
  </si>
  <si>
    <t xml:space="preserve">CONDENSED CONSOLIDATED STATEMENTS OF  CHANGES IN EQUITY </t>
  </si>
  <si>
    <t>Share</t>
  </si>
  <si>
    <t xml:space="preserve">Share </t>
  </si>
  <si>
    <t>capital</t>
  </si>
  <si>
    <t>premium</t>
  </si>
  <si>
    <t>Total</t>
  </si>
  <si>
    <t>Net cash used in investing activities</t>
  </si>
  <si>
    <t>Cash and cash equivalents comprise:</t>
  </si>
  <si>
    <t>Cash and bank balances</t>
  </si>
  <si>
    <t>to the interim financial statements.</t>
  </si>
  <si>
    <t>TA WIN HOLDINGS BERHAD (Company No.291592-U)</t>
  </si>
  <si>
    <t>1.</t>
  </si>
  <si>
    <t>Basis of Preparation</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</si>
  <si>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</si>
  <si>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</si>
  <si>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</si>
  <si>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</si>
  <si>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</si>
  <si>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</si>
  <si>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</si>
  <si>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</si>
  <si>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</si>
  <si>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</si>
  <si>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</si>
  <si>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</si>
  <si>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</si>
  <si>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</si>
  <si>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</si>
  <si>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</si>
  <si>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</si>
  <si>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</si>
  <si>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</si>
  <si>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</si>
  <si>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</si>
  <si>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</si>
  <si>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</si>
  <si>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</si>
  <si>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</si>
  <si>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Performance Review</t>
  </si>
  <si>
    <t xml:space="preserve">  Current Quarter</t>
  </si>
  <si>
    <t xml:space="preserve">    (RM'000)</t>
  </si>
  <si>
    <t xml:space="preserve">      (RM'000)</t>
  </si>
  <si>
    <t xml:space="preserve">   Revenue</t>
  </si>
  <si>
    <t>Comment on Material Change in Profit Before Taxation</t>
  </si>
  <si>
    <t>Changes</t>
  </si>
  <si>
    <t>(%)</t>
  </si>
  <si>
    <t>Commentary on Prospects</t>
  </si>
  <si>
    <t>Profit Forecast or Profit Guarantee</t>
  </si>
  <si>
    <t>Tax expense for the period:</t>
  </si>
  <si>
    <t>Malaysian income tax</t>
  </si>
  <si>
    <t>Deferred tax</t>
  </si>
  <si>
    <t>Sale of Unquoted Investments and Properties</t>
  </si>
  <si>
    <t>Quoted Securities</t>
  </si>
  <si>
    <t>Corporate Proposals</t>
  </si>
  <si>
    <t>Status of Corporate Proposals</t>
  </si>
  <si>
    <t>Borrowings and Debt Securities</t>
  </si>
  <si>
    <t xml:space="preserve">a. Short term borrowings </t>
  </si>
  <si>
    <t>Secured</t>
  </si>
  <si>
    <t>Unsecured</t>
  </si>
  <si>
    <t xml:space="preserve">ECR </t>
  </si>
  <si>
    <t>Bankers' acceptance</t>
  </si>
  <si>
    <t>Term loan</t>
  </si>
  <si>
    <t xml:space="preserve">b. Long term borrowings </t>
  </si>
  <si>
    <t>Off Balance Sheet Financial Instruments</t>
  </si>
  <si>
    <t>Changes in Material Litigation</t>
  </si>
  <si>
    <t>Dividend</t>
  </si>
  <si>
    <t>Authorisation for Issue</t>
  </si>
  <si>
    <t xml:space="preserve">   Net profit for the period</t>
  </si>
  <si>
    <t xml:space="preserve">   Profit before taxation</t>
  </si>
  <si>
    <t xml:space="preserve">The condensed consolidated income statement should be read in conjunction with the audited financial statements for </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</si>
  <si>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</si>
  <si>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</si>
  <si>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</si>
  <si>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</si>
  <si>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</si>
  <si>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</si>
  <si>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</si>
  <si>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</si>
  <si>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</si>
  <si>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</si>
  <si>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</si>
  <si>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</si>
  <si>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</si>
  <si>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</si>
  <si>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</si>
  <si>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</si>
  <si>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</si>
  <si>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22</t>
  </si>
  <si>
    <t>Purchase consideration</t>
  </si>
  <si>
    <t>Less: Provision for diminution in value</t>
  </si>
  <si>
    <t>Investment in quoted securities:</t>
  </si>
  <si>
    <t>At cost</t>
  </si>
  <si>
    <t>3 months ended</t>
  </si>
  <si>
    <t>At book value</t>
  </si>
  <si>
    <t>At market value</t>
  </si>
  <si>
    <t xml:space="preserve">Non-Distributable </t>
  </si>
  <si>
    <t>3 months ended</t>
  </si>
  <si>
    <t>Hire Purchase</t>
  </si>
  <si>
    <t>Net cash generated from financing activities</t>
  </si>
  <si>
    <t>Profit before taxation</t>
  </si>
  <si>
    <t>Net cash used in operating activities</t>
  </si>
  <si>
    <t>People's Republic of China</t>
  </si>
  <si>
    <t>At end of financial period</t>
  </si>
  <si>
    <t>At beginning of financial period</t>
  </si>
  <si>
    <t>Changes in Contingent Liabilities and Contingent Assets</t>
  </si>
  <si>
    <t>CONDENSED CONSOLIDATED CASH FLOW STATEMENT</t>
  </si>
  <si>
    <t>At 1 January 2005</t>
  </si>
  <si>
    <t>(a)</t>
  </si>
  <si>
    <t xml:space="preserve">Exchange </t>
  </si>
  <si>
    <t>Revaluation</t>
  </si>
  <si>
    <t xml:space="preserve">     Employees' Share Option Scheme</t>
  </si>
  <si>
    <t xml:space="preserve"> </t>
  </si>
  <si>
    <t>Republic of Mauritius</t>
  </si>
  <si>
    <t xml:space="preserve">   Profit from operations</t>
  </si>
  <si>
    <t>Breakdown of group borrowings is as follow:</t>
  </si>
  <si>
    <t xml:space="preserve">Hire Purchase </t>
  </si>
  <si>
    <t>All the Group's borrowings are denominated in Ringgit Malaysia (RM).</t>
  </si>
  <si>
    <t>Weighted average number of ordinary shares in issue ('000)</t>
  </si>
  <si>
    <t>Adjustment for share options ('000)</t>
  </si>
  <si>
    <t>Weighted average number of ordinary shares for</t>
  </si>
  <si>
    <t xml:space="preserve">   diluted earnings per share ('000)</t>
  </si>
  <si>
    <t xml:space="preserve">     - Basic</t>
  </si>
  <si>
    <t xml:space="preserve">     - Diluted</t>
  </si>
  <si>
    <t>Year-To-Date</t>
  </si>
  <si>
    <t>Berhad</t>
  </si>
  <si>
    <t xml:space="preserve">     ("ESOS")</t>
  </si>
  <si>
    <t>Part A - Explanatory Notes Pursuant to FRS 134</t>
  </si>
  <si>
    <t>Part B - Explanatory Notes Pursuant to Appendix 9B of the Listing Requirements of Bursa Malaysia Securities</t>
  </si>
  <si>
    <t>Earnings Per Share ("EPS")</t>
  </si>
  <si>
    <t>Basic EPS</t>
  </si>
  <si>
    <t>Basic EPS is calculated by dividing the net profit for the period by the weighted average number of ordinary shares in issue during</t>
  </si>
  <si>
    <t xml:space="preserve">the period.  </t>
  </si>
  <si>
    <t>Diluted EPS</t>
  </si>
  <si>
    <t xml:space="preserve">For the purpose of calculating diluted earnings per share, the weighted average number of ordinary shares in issue during the period </t>
  </si>
  <si>
    <t>have been adjusted for the dilutive effects of all potential ordinary shares, i.e. share options granted to employees.</t>
  </si>
  <si>
    <t>(b)</t>
  </si>
  <si>
    <t>Basic EPS (sen)</t>
  </si>
  <si>
    <t>Diluted EPS (sen)</t>
  </si>
  <si>
    <t>At 1 January 2006</t>
  </si>
  <si>
    <t>NON-CURRENT ASSETS</t>
  </si>
  <si>
    <t>LIABILITIES</t>
  </si>
  <si>
    <t>NON-CURRENT LIABILITIES</t>
  </si>
  <si>
    <t>Borrowings</t>
  </si>
  <si>
    <t>EQUITY</t>
  </si>
  <si>
    <t>Share Capital</t>
  </si>
  <si>
    <t>Share Premium</t>
  </si>
  <si>
    <t>Exchange Translation Reserves</t>
  </si>
  <si>
    <t>Revaluation Reserves</t>
  </si>
  <si>
    <t>Inventories</t>
  </si>
  <si>
    <t>TOTAL EQUITY</t>
  </si>
  <si>
    <t>TOTAL LIABILITIES</t>
  </si>
  <si>
    <t>TOTAL EQUITY AND LIABILITIES</t>
  </si>
  <si>
    <t>TOTAL ASSETS</t>
  </si>
  <si>
    <t>Other Investments</t>
  </si>
  <si>
    <t>Gross Profit</t>
  </si>
  <si>
    <t>Other Income</t>
  </si>
  <si>
    <t>Selling and Distribution Expenses</t>
  </si>
  <si>
    <t xml:space="preserve"> Administrative Expenses</t>
  </si>
  <si>
    <t>Finance costs</t>
  </si>
  <si>
    <t>Changes in Accounting Policies</t>
  </si>
  <si>
    <t>(restated)</t>
  </si>
  <si>
    <t>ASSETS</t>
  </si>
  <si>
    <t>As previously stated</t>
  </si>
  <si>
    <t>At 1 January 2006 (restated)</t>
  </si>
  <si>
    <t xml:space="preserve">Foreign currency translation, representing </t>
  </si>
  <si>
    <t xml:space="preserve">   net expense recognised directly in equity</t>
  </si>
  <si>
    <t>Profit for the period</t>
  </si>
  <si>
    <t>Total recognised income and expense</t>
  </si>
  <si>
    <t xml:space="preserve">   for the period</t>
  </si>
  <si>
    <t xml:space="preserve">Issued of ordinary shares pursuant to </t>
  </si>
  <si>
    <t>Profit before tax</t>
  </si>
  <si>
    <t>Cost of sales</t>
  </si>
  <si>
    <t>Income tax expense</t>
  </si>
  <si>
    <t>Earnings per share attributable to equity</t>
  </si>
  <si>
    <t xml:space="preserve">   holders of the parent (cent):</t>
  </si>
  <si>
    <t>Property, plant and equipment</t>
  </si>
  <si>
    <t>Trade receivables</t>
  </si>
  <si>
    <t>Other receivables, prepayment and deposits</t>
  </si>
  <si>
    <t>Equity attributable to equity holders of the parent</t>
  </si>
  <si>
    <t>Retained earnings</t>
  </si>
  <si>
    <t>Deferred tax liabilities</t>
  </si>
  <si>
    <t>Current tax payables</t>
  </si>
  <si>
    <t>Other payables</t>
  </si>
  <si>
    <t>Trade payables</t>
  </si>
  <si>
    <t>Retained</t>
  </si>
  <si>
    <t>Earnings</t>
  </si>
  <si>
    <t>Distributable</t>
  </si>
  <si>
    <t xml:space="preserve">Translation </t>
  </si>
  <si>
    <t>Reserves</t>
  </si>
  <si>
    <t>Comparatives</t>
  </si>
  <si>
    <t xml:space="preserve">Previously </t>
  </si>
  <si>
    <t>stated</t>
  </si>
  <si>
    <t>FRS 2</t>
  </si>
  <si>
    <t>(Note 2 (a))</t>
  </si>
  <si>
    <t>Restated</t>
  </si>
  <si>
    <t>At 31 December 2005</t>
  </si>
  <si>
    <t>28.</t>
  </si>
  <si>
    <t>29.</t>
  </si>
  <si>
    <t>As at</t>
  </si>
  <si>
    <t>Decrease in retained earnings</t>
  </si>
  <si>
    <t>Decrease in profit for the period</t>
  </si>
  <si>
    <t>1.1.2006</t>
  </si>
  <si>
    <t>As disclosed in Note 3, certain comparatives have been restated due to this change in accounting policy.</t>
  </si>
  <si>
    <t>1.1.2005</t>
  </si>
  <si>
    <t>Profit from operations</t>
  </si>
  <si>
    <t>statements for the year ended 31 December 2005 and the accompanying explanatory notes attached</t>
  </si>
  <si>
    <t>11</t>
  </si>
  <si>
    <t>24</t>
  </si>
  <si>
    <t>Share-based payment under ESOS</t>
  </si>
  <si>
    <t>Prior year adjustments: effects of adopting</t>
  </si>
  <si>
    <t xml:space="preserve">     - FRS 2</t>
  </si>
  <si>
    <t>Equity Compensation Reserves</t>
  </si>
  <si>
    <t>Net assets per share</t>
  </si>
  <si>
    <t>Equity</t>
  </si>
  <si>
    <t>Compensation</t>
  </si>
  <si>
    <t>Increase in equity compensation reserves</t>
  </si>
  <si>
    <t>Decrease in foreign exchange reserves</t>
  </si>
  <si>
    <t>Net increase/(decrease) in cash and cash equivalents</t>
  </si>
  <si>
    <t>Tax recoverable</t>
  </si>
  <si>
    <t>Equity compensation reserves</t>
  </si>
  <si>
    <t>the year ended 31 December 2005 and the accompanying explanatory notes attached to the interim financial statements.</t>
  </si>
  <si>
    <t xml:space="preserve">Profit for the period attributable to equity </t>
  </si>
  <si>
    <t xml:space="preserve">   holders of the parent</t>
  </si>
  <si>
    <t>Attributable to Equity Holders of the Parent</t>
  </si>
  <si>
    <t xml:space="preserve">Profit for the period attributable to equity holders of </t>
  </si>
  <si>
    <t xml:space="preserve">   the parent (RM'000)</t>
  </si>
  <si>
    <t>30.6.2006</t>
  </si>
  <si>
    <t>FOR THE THIRD QUARTER ENDED 30 SEPTEMBER 2006 (UNAUDITED)</t>
  </si>
  <si>
    <t>9 months ended</t>
  </si>
  <si>
    <t>AS AT 30 SEPTEMBER 2006 (UNAUDITED)</t>
  </si>
  <si>
    <t>At 30 September 2006</t>
  </si>
  <si>
    <t>NOTES TO INTERIM FINANCIAL REPORT ENDED 30 SEPTEMBER 2006</t>
  </si>
  <si>
    <t>30.9.2006</t>
  </si>
  <si>
    <t>30.9.2005</t>
  </si>
  <si>
    <t>As at 30 September 2006, Ta Win Holdings Berhad had fully utilised the total gross proceeds as follows:</t>
  </si>
  <si>
    <t>Working capital requirement</t>
  </si>
  <si>
    <t>Payment of expenses for proposed private placement</t>
  </si>
  <si>
    <t>a) Private Placement</t>
  </si>
  <si>
    <t>Investment Proprety</t>
  </si>
  <si>
    <t>Effects of adopting:</t>
  </si>
  <si>
    <t xml:space="preserve">     - FRS 140</t>
  </si>
  <si>
    <t>Decrease in revaluation reserves</t>
  </si>
  <si>
    <t>Increase in retained earnings</t>
  </si>
  <si>
    <t xml:space="preserve">Dividends for the year ended </t>
  </si>
  <si>
    <t xml:space="preserve">     31 December 2004</t>
  </si>
  <si>
    <t>At 30 September 2005</t>
  </si>
  <si>
    <t xml:space="preserve">     31 December 2005</t>
  </si>
  <si>
    <t>31.3.2006</t>
  </si>
  <si>
    <t>Profit attributable to equity holders of the parent - Previously reported</t>
  </si>
  <si>
    <t>Effect of re-assessment of functional currency</t>
  </si>
  <si>
    <t xml:space="preserve">The condensed consolidated statements of changes in equity  should be read in conjunction with the audited financial statements for the </t>
  </si>
  <si>
    <t>year ended 31 December 2005 and the accompanying explanatory notes attached to the interim financial statements.</t>
  </si>
  <si>
    <t>The condensed consolidated balance sheet should be read in conjunction with the audited financial statements for the</t>
  </si>
  <si>
    <t xml:space="preserve"> year ended 31 December 2005 and the accompanying explanatory notes attached to the interim financial statements.</t>
  </si>
  <si>
    <t>Bank overdrafts (including within short term borrowings)</t>
  </si>
  <si>
    <t>Effect of exchange rates changes</t>
  </si>
  <si>
    <t>Profit attributable to equity holders of the parent - Now re-stated</t>
  </si>
  <si>
    <t xml:space="preserve">The private placement of 5,000,000 new ordinary shares of RM1.00 each ("Placement Shares") which was completed on 17 July 2006 raised a total </t>
  </si>
  <si>
    <t>gross proceeds of RM6,650 million.</t>
  </si>
  <si>
    <t xml:space="preserve">                                                                                                                                </t>
  </si>
</sst>
</file>

<file path=xl/styles.xml><?xml version="1.0" encoding="utf-8"?>
<styleSheet xmlns="http://schemas.openxmlformats.org/spreadsheetml/2006/main">
  <numFmts count="7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NT$&quot;#,##0;\-&quot;NT$&quot;#,##0"/>
    <numFmt numFmtId="171" formatCode="&quot;NT$&quot;#,##0;[Red]\-&quot;NT$&quot;#,##0"/>
    <numFmt numFmtId="172" formatCode="&quot;NT$&quot;#,##0.00;\-&quot;NT$&quot;#,##0.00"/>
    <numFmt numFmtId="173" formatCode="&quot;NT$&quot;#,##0.00;[Red]\-&quot;NT$&quot;#,##0.00"/>
    <numFmt numFmtId="174" formatCode="_-&quot;NT$&quot;* #,##0_-;\-&quot;NT$&quot;* #,##0_-;_-&quot;NT$&quot;* &quot;-&quot;_-;_-@_-"/>
    <numFmt numFmtId="175" formatCode="_-* #,##0_-;\-* #,##0_-;_-* &quot;-&quot;_-;_-@_-"/>
    <numFmt numFmtId="176" formatCode="_-&quot;NT$&quot;* #,##0.00_-;\-&quot;NT$&quot;* #,##0.00_-;_-&quot;N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US$&quot;#,##0_);\(&quot;US$&quot;#,##0\)"/>
    <numFmt numFmtId="185" formatCode="&quot;US$&quot;#,##0_);[Red]\(&quot;US$&quot;#,##0\)"/>
    <numFmt numFmtId="186" formatCode="&quot;US$&quot;#,##0.00_);\(&quot;US$&quot;#,##0.00\)"/>
    <numFmt numFmtId="187" formatCode="&quot;US$&quot;#,##0.00_);[Red]\(&quot;US$&quot;#,##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0_);_(* \(#,##0.000\);_(* &quot;-&quot;??_);_(@_)"/>
    <numFmt numFmtId="195" formatCode="_(* #,##0.0_);_(* \(#,##0.0\);_(* &quot;-&quot;??_);_(@_)"/>
    <numFmt numFmtId="196" formatCode="_(* #,##0_);_(* \(#,##0\);_(* &quot;-&quot;??_);_(@_)"/>
    <numFmt numFmtId="197" formatCode="_(* #,##0.0000_);_(* \(#,##0.0000\);_(* &quot;-&quot;??_);_(@_)"/>
    <numFmt numFmtId="198" formatCode="_(* #,##0.00_);_(* \(#,##0.00\);_(* &quot;-&quot;_);_(@_)"/>
    <numFmt numFmtId="199" formatCode="0.0%"/>
    <numFmt numFmtId="200" formatCode="0.0000"/>
    <numFmt numFmtId="201" formatCode="_(* #,##0.0000_);_(* \(#,##0.0000\);_(* &quot;-&quot;_);_(@_)"/>
    <numFmt numFmtId="202" formatCode="_(* #,##0.0000000_);_(* \(#,##0.0000000\);_(* &quot;-&quot;??_);_(@_)"/>
    <numFmt numFmtId="203" formatCode="_-* #,##0_-;\-* #,##0_-;_-* &quot;-&quot;??_-;_-@_-"/>
    <numFmt numFmtId="204" formatCode="0_);\(0\)"/>
    <numFmt numFmtId="205" formatCode="0.0"/>
    <numFmt numFmtId="206" formatCode="0_);[Red]\(0\)"/>
    <numFmt numFmtId="207" formatCode="0.00_)"/>
    <numFmt numFmtId="208" formatCode="#,##0.000"/>
    <numFmt numFmtId="209" formatCode="0.000%"/>
    <numFmt numFmtId="210" formatCode="_(* #,##0.0_);_(* \(#,##0.0\);_(* &quot;-&quot;?_);_(@_)"/>
    <numFmt numFmtId="211" formatCode="#,##0.00000_);\(#,##0.00000\)"/>
    <numFmt numFmtId="212" formatCode="mmm\-yyyy"/>
    <numFmt numFmtId="213" formatCode="0.00%;\(0.00\)%"/>
    <numFmt numFmtId="214" formatCode="#,##0.000_);[Red]\(#,##0.000\)"/>
    <numFmt numFmtId="215" formatCode="d/m/yyyy"/>
    <numFmt numFmtId="216" formatCode="&quot;$&quot;#,##0.00"/>
    <numFmt numFmtId="217" formatCode="General_)"/>
    <numFmt numFmtId="218" formatCode="0\ \ "/>
    <numFmt numFmtId="219" formatCode="mm&quot;月&quot;dd&quot;日&quot;"/>
    <numFmt numFmtId="220" formatCode="_(* #,##0.0_);_(* \(#,##0.0\);_(* &quot;-&quot;_);_(@_)"/>
    <numFmt numFmtId="221" formatCode="_(* #,##0.000_);_(* \(#,##0.000\);_(* &quot;-&quot;_);_(@_)"/>
    <numFmt numFmtId="222" formatCode="_-* #,##0.0_-;\-* #,##0.0_-;_-* &quot;-&quot;??_-;_-@_-"/>
    <numFmt numFmtId="223" formatCode="_-* #,##0.000_-;\-* #,##0.000_-;_-* &quot;-&quot;??_-;_-@_-"/>
    <numFmt numFmtId="224" formatCode="0.00_);\(0.00\)"/>
    <numFmt numFmtId="225" formatCode="0.0_);\(0.0\)"/>
    <numFmt numFmtId="226" formatCode="_(* #,##0.0000_);_(* \(#,##0.0000\);_(* &quot;-&quot;????_);_(@_)"/>
    <numFmt numFmtId="227" formatCode="#,##0.0_);\(#,##0.0\)"/>
  </numFmts>
  <fonts count="20">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u val="single"/>
      <sz val="10"/>
      <name val="Times New Roman"/>
      <family val="1"/>
    </font>
    <font>
      <sz val="10"/>
      <color indexed="10"/>
      <name val="Times New Roman"/>
      <family val="1"/>
    </font>
    <font>
      <b/>
      <sz val="12"/>
      <name val="Times New Roman"/>
      <family val="1"/>
    </font>
    <font>
      <sz val="8"/>
      <name val="新細明體"/>
      <family val="1"/>
    </font>
  </fonts>
  <fills count="4">
    <fill>
      <patternFill/>
    </fill>
    <fill>
      <patternFill patternType="gray125"/>
    </fill>
    <fill>
      <patternFill patternType="solid">
        <fgColor indexed="65"/>
        <bgColor indexed="64"/>
      </patternFill>
    </fill>
    <fill>
      <patternFill patternType="gray0625">
        <fgColor indexed="10"/>
      </patternFill>
    </fill>
  </fills>
  <borders count="14">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215" fontId="3" fillId="0" borderId="0">
      <alignment/>
      <protection/>
    </xf>
    <xf numFmtId="216" fontId="3" fillId="0" borderId="0">
      <alignment/>
      <protection/>
    </xf>
    <xf numFmtId="0" fontId="2" fillId="3" borderId="0">
      <alignment horizontal="right"/>
      <protection/>
    </xf>
    <xf numFmtId="0" fontId="1" fillId="0" borderId="0">
      <alignment/>
      <protection/>
    </xf>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213" fontId="4" fillId="0" borderId="0">
      <alignment/>
      <protection locked="0"/>
    </xf>
    <xf numFmtId="214" fontId="3" fillId="0" borderId="0">
      <alignment/>
      <protection locked="0"/>
    </xf>
    <xf numFmtId="0" fontId="8" fillId="0" borderId="0" applyNumberFormat="0" applyFill="0" applyBorder="0" applyAlignment="0" applyProtection="0"/>
    <xf numFmtId="209" fontId="3" fillId="0" borderId="0">
      <alignment/>
      <protection locked="0"/>
    </xf>
    <xf numFmtId="209" fontId="3" fillId="0" borderId="0">
      <alignment/>
      <protection locked="0"/>
    </xf>
    <xf numFmtId="0" fontId="7" fillId="0" borderId="0" applyNumberFormat="0" applyFill="0" applyBorder="0" applyAlignment="0" applyProtection="0"/>
    <xf numFmtId="170" fontId="3" fillId="0" borderId="0">
      <alignment horizontal="center"/>
      <protection/>
    </xf>
    <xf numFmtId="6" fontId="3" fillId="0" borderId="0" applyFont="0" applyFill="0" applyBorder="0" applyAlignment="0" applyProtection="0"/>
    <xf numFmtId="207" fontId="5" fillId="0" borderId="0">
      <alignment/>
      <protection/>
    </xf>
    <xf numFmtId="0" fontId="0" fillId="0" borderId="0">
      <alignment/>
      <protection/>
    </xf>
    <xf numFmtId="9" fontId="0" fillId="0" borderId="0" applyFont="0" applyFill="0" applyBorder="0" applyAlignment="0" applyProtection="0"/>
    <xf numFmtId="217" fontId="6" fillId="0" borderId="0">
      <alignment/>
      <protection/>
    </xf>
    <xf numFmtId="209" fontId="3" fillId="0" borderId="3">
      <alignment/>
      <protection locked="0"/>
    </xf>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cellStyleXfs>
  <cellXfs count="166">
    <xf numFmtId="0" fontId="0" fillId="0" borderId="0" xfId="0" applyAlignment="1">
      <alignment/>
    </xf>
    <xf numFmtId="196" fontId="9" fillId="0" borderId="0" xfId="45" applyNumberFormat="1" applyFont="1" applyAlignment="1">
      <alignment horizontal="left"/>
    </xf>
    <xf numFmtId="196" fontId="10" fillId="0" borderId="0" xfId="45" applyNumberFormat="1" applyFont="1" applyAlignment="1">
      <alignment/>
    </xf>
    <xf numFmtId="196" fontId="10" fillId="0" borderId="0" xfId="45" applyNumberFormat="1" applyFont="1" applyAlignment="1">
      <alignment horizontal="center"/>
    </xf>
    <xf numFmtId="196" fontId="9" fillId="0" borderId="0" xfId="45" applyNumberFormat="1" applyFont="1" applyAlignment="1">
      <alignment/>
    </xf>
    <xf numFmtId="196" fontId="9" fillId="0" borderId="0" xfId="45" applyNumberFormat="1" applyFont="1" applyAlignment="1">
      <alignment horizontal="center"/>
    </xf>
    <xf numFmtId="15" fontId="9" fillId="0" borderId="0" xfId="45" applyNumberFormat="1" applyFont="1" applyAlignment="1">
      <alignment horizontal="center"/>
    </xf>
    <xf numFmtId="15" fontId="10" fillId="0" borderId="0" xfId="45" applyNumberFormat="1" applyFont="1" applyAlignment="1">
      <alignment horizontal="center"/>
    </xf>
    <xf numFmtId="0" fontId="11" fillId="0" borderId="0" xfId="39" applyFont="1">
      <alignment/>
      <protection/>
    </xf>
    <xf numFmtId="0" fontId="11" fillId="0" borderId="0" xfId="39" applyFont="1" applyAlignment="1">
      <alignment horizontal="center"/>
      <protection/>
    </xf>
    <xf numFmtId="196" fontId="11" fillId="0" borderId="0" xfId="45" applyNumberFormat="1" applyFont="1" applyAlignment="1">
      <alignment/>
    </xf>
    <xf numFmtId="196" fontId="11" fillId="0" borderId="0" xfId="45" applyNumberFormat="1" applyFont="1" applyBorder="1" applyAlignment="1">
      <alignment/>
    </xf>
    <xf numFmtId="196" fontId="11" fillId="0" borderId="4" xfId="45" applyNumberFormat="1" applyFont="1" applyBorder="1" applyAlignment="1">
      <alignment/>
    </xf>
    <xf numFmtId="196" fontId="11" fillId="0" borderId="0" xfId="39" applyNumberFormat="1" applyFont="1">
      <alignment/>
      <protection/>
    </xf>
    <xf numFmtId="196" fontId="11" fillId="0" borderId="5" xfId="45" applyNumberFormat="1" applyFont="1" applyBorder="1" applyAlignment="1">
      <alignment/>
    </xf>
    <xf numFmtId="43" fontId="11" fillId="0" borderId="5" xfId="45" applyNumberFormat="1" applyFont="1" applyBorder="1" applyAlignment="1">
      <alignment/>
    </xf>
    <xf numFmtId="196" fontId="11" fillId="0" borderId="0" xfId="39" applyNumberFormat="1" applyFont="1" applyAlignment="1">
      <alignment horizontal="center"/>
      <protection/>
    </xf>
    <xf numFmtId="196" fontId="11" fillId="0" borderId="0" xfId="45" applyNumberFormat="1" applyFont="1" applyAlignment="1">
      <alignment horizontal="center"/>
    </xf>
    <xf numFmtId="196" fontId="11" fillId="0" borderId="0" xfId="45" applyNumberFormat="1" applyFont="1" applyBorder="1" applyAlignment="1">
      <alignment horizontal="center"/>
    </xf>
    <xf numFmtId="41" fontId="9" fillId="0" borderId="0" xfId="45" applyNumberFormat="1" applyFont="1" applyAlignment="1">
      <alignment horizontal="left"/>
    </xf>
    <xf numFmtId="41" fontId="10" fillId="0" borderId="0" xfId="45" applyNumberFormat="1" applyFont="1" applyAlignment="1">
      <alignment horizontal="left"/>
    </xf>
    <xf numFmtId="41" fontId="10" fillId="0" borderId="0" xfId="45" applyNumberFormat="1" applyFont="1" applyAlignment="1">
      <alignment/>
    </xf>
    <xf numFmtId="41" fontId="10" fillId="0" borderId="0" xfId="45" applyNumberFormat="1" applyFont="1" applyAlignment="1">
      <alignment horizontal="center"/>
    </xf>
    <xf numFmtId="41" fontId="9" fillId="0" borderId="0" xfId="45" applyNumberFormat="1" applyFont="1" applyAlignment="1">
      <alignment horizontal="center"/>
    </xf>
    <xf numFmtId="41" fontId="10" fillId="0" borderId="0" xfId="45" applyNumberFormat="1" applyFont="1" applyAlignment="1" quotePrefix="1">
      <alignment horizontal="center"/>
    </xf>
    <xf numFmtId="41" fontId="10" fillId="0" borderId="0" xfId="45" applyNumberFormat="1" applyFont="1" applyBorder="1" applyAlignment="1">
      <alignment horizontal="right"/>
    </xf>
    <xf numFmtId="196" fontId="10" fillId="0" borderId="6" xfId="45" applyNumberFormat="1" applyFont="1" applyBorder="1" applyAlignment="1">
      <alignment/>
    </xf>
    <xf numFmtId="41" fontId="10" fillId="0" borderId="6" xfId="45" applyNumberFormat="1" applyFont="1" applyBorder="1" applyAlignment="1">
      <alignment horizontal="right"/>
    </xf>
    <xf numFmtId="196" fontId="10" fillId="0" borderId="7" xfId="45" applyNumberFormat="1" applyFont="1" applyBorder="1" applyAlignment="1">
      <alignment/>
    </xf>
    <xf numFmtId="41" fontId="10" fillId="0" borderId="7" xfId="45" applyNumberFormat="1" applyFont="1" applyBorder="1" applyAlignment="1">
      <alignment horizontal="right"/>
    </xf>
    <xf numFmtId="41" fontId="10" fillId="0" borderId="7" xfId="45" applyNumberFormat="1" applyFont="1" applyBorder="1" applyAlignment="1">
      <alignment/>
    </xf>
    <xf numFmtId="196" fontId="10" fillId="0" borderId="1" xfId="45" applyNumberFormat="1" applyFont="1" applyBorder="1" applyAlignment="1">
      <alignment/>
    </xf>
    <xf numFmtId="196" fontId="10" fillId="0" borderId="4" xfId="45" applyNumberFormat="1" applyFont="1" applyBorder="1" applyAlignment="1">
      <alignment/>
    </xf>
    <xf numFmtId="41" fontId="10" fillId="0" borderId="4" xfId="45" applyNumberFormat="1" applyFont="1" applyBorder="1" applyAlignment="1">
      <alignment horizontal="right"/>
    </xf>
    <xf numFmtId="41" fontId="10" fillId="0" borderId="0" xfId="45" applyNumberFormat="1" applyFont="1" applyBorder="1" applyAlignment="1">
      <alignment/>
    </xf>
    <xf numFmtId="0" fontId="11" fillId="0" borderId="0" xfId="39" applyFont="1" applyBorder="1">
      <alignment/>
      <protection/>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pplyAlignment="1">
      <alignment horizontal="left"/>
      <protection/>
    </xf>
    <xf numFmtId="0" fontId="12" fillId="0" borderId="0" xfId="39" applyFont="1">
      <alignment/>
      <protection/>
    </xf>
    <xf numFmtId="196" fontId="11" fillId="0" borderId="3" xfId="45" applyNumberFormat="1" applyFont="1" applyBorder="1" applyAlignment="1">
      <alignment/>
    </xf>
    <xf numFmtId="196" fontId="11" fillId="0" borderId="0" xfId="45" applyNumberFormat="1" applyFont="1" applyAlignment="1">
      <alignment horizontal="right"/>
    </xf>
    <xf numFmtId="0" fontId="13" fillId="0" borderId="0" xfId="39" applyFont="1">
      <alignment/>
      <protection/>
    </xf>
    <xf numFmtId="196" fontId="10" fillId="0" borderId="8" xfId="45" applyNumberFormat="1" applyFont="1" applyBorder="1" applyAlignment="1">
      <alignment/>
    </xf>
    <xf numFmtId="0" fontId="10" fillId="0" borderId="0" xfId="39" applyFont="1">
      <alignment/>
      <protection/>
    </xf>
    <xf numFmtId="0" fontId="14" fillId="0" borderId="0" xfId="39" applyFont="1" applyAlignment="1">
      <alignment horizontal="left"/>
      <protection/>
    </xf>
    <xf numFmtId="0" fontId="12" fillId="0" borderId="0" xfId="39" applyFont="1" quotePrefix="1">
      <alignment/>
      <protection/>
    </xf>
    <xf numFmtId="196" fontId="11" fillId="0" borderId="9" xfId="45" applyNumberFormat="1" applyFont="1" applyBorder="1" applyAlignment="1">
      <alignment/>
    </xf>
    <xf numFmtId="0" fontId="12" fillId="0" borderId="0" xfId="39" applyFont="1" applyAlignment="1" quotePrefix="1">
      <alignment horizontal="left"/>
      <protection/>
    </xf>
    <xf numFmtId="0" fontId="11" fillId="0" borderId="0" xfId="39" applyFont="1" applyAlignment="1">
      <alignment horizontal="left"/>
      <protection/>
    </xf>
    <xf numFmtId="0" fontId="9" fillId="0" borderId="0" xfId="39" applyFont="1" applyAlignment="1" quotePrefix="1">
      <alignment horizontal="left"/>
      <protection/>
    </xf>
    <xf numFmtId="196" fontId="11" fillId="0" borderId="0" xfId="39" applyNumberFormat="1" applyFont="1" applyBorder="1">
      <alignment/>
      <protection/>
    </xf>
    <xf numFmtId="196" fontId="11" fillId="0" borderId="0" xfId="39" applyNumberFormat="1" applyFont="1" applyAlignment="1">
      <alignment horizontal="right"/>
      <protection/>
    </xf>
    <xf numFmtId="43" fontId="11" fillId="0" borderId="0" xfId="45" applyFont="1" applyBorder="1" applyAlignment="1">
      <alignment/>
    </xf>
    <xf numFmtId="41" fontId="11" fillId="0" borderId="0" xfId="39" applyNumberFormat="1" applyFont="1">
      <alignment/>
      <protection/>
    </xf>
    <xf numFmtId="196" fontId="11" fillId="0" borderId="8" xfId="45" applyNumberFormat="1" applyFont="1" applyBorder="1" applyAlignment="1">
      <alignment/>
    </xf>
    <xf numFmtId="196" fontId="11" fillId="0" borderId="5" xfId="39" applyNumberFormat="1" applyFont="1" applyBorder="1">
      <alignment/>
      <protection/>
    </xf>
    <xf numFmtId="196" fontId="11" fillId="0" borderId="0" xfId="45" applyNumberFormat="1" applyFont="1" applyAlignment="1" quotePrefix="1">
      <alignment/>
    </xf>
    <xf numFmtId="0" fontId="12" fillId="0" borderId="0" xfId="39" applyFont="1" applyBorder="1">
      <alignment/>
      <protection/>
    </xf>
    <xf numFmtId="0" fontId="15" fillId="0" borderId="0" xfId="39" applyFont="1" applyBorder="1" applyAlignment="1">
      <alignment horizontal="right"/>
      <protection/>
    </xf>
    <xf numFmtId="0" fontId="12" fillId="0" borderId="0" xfId="39" applyFont="1" applyBorder="1" applyAlignment="1">
      <alignment horizontal="right"/>
      <protection/>
    </xf>
    <xf numFmtId="41" fontId="11" fillId="0" borderId="0" xfId="39" applyNumberFormat="1" applyFont="1" applyBorder="1">
      <alignment/>
      <protection/>
    </xf>
    <xf numFmtId="196" fontId="11" fillId="0" borderId="0" xfId="45" applyNumberFormat="1" applyFont="1" applyBorder="1" applyAlignment="1">
      <alignment horizontal="right"/>
    </xf>
    <xf numFmtId="43" fontId="11" fillId="0" borderId="0" xfId="39" applyNumberFormat="1" applyFont="1" applyBorder="1">
      <alignment/>
      <protection/>
    </xf>
    <xf numFmtId="203" fontId="11" fillId="0" borderId="0" xfId="26" applyNumberFormat="1" applyFont="1" applyAlignment="1">
      <alignment/>
    </xf>
    <xf numFmtId="9" fontId="11" fillId="0" borderId="0" xfId="40" applyFont="1" applyAlignment="1">
      <alignment horizontal="center"/>
    </xf>
    <xf numFmtId="196" fontId="10" fillId="0" borderId="0" xfId="45" applyNumberFormat="1" applyFont="1" applyBorder="1" applyAlignment="1">
      <alignment/>
    </xf>
    <xf numFmtId="0" fontId="13" fillId="0" borderId="0" xfId="39" applyFont="1" applyBorder="1">
      <alignment/>
      <protection/>
    </xf>
    <xf numFmtId="196" fontId="11" fillId="0" borderId="0" xfId="45" applyNumberFormat="1" applyFont="1" applyAlignment="1">
      <alignment horizontal="left"/>
    </xf>
    <xf numFmtId="0" fontId="12" fillId="0" borderId="0" xfId="39" applyFont="1" applyFill="1">
      <alignment/>
      <protection/>
    </xf>
    <xf numFmtId="0" fontId="11" fillId="0" borderId="0" xfId="39" applyFont="1" applyFill="1">
      <alignment/>
      <protection/>
    </xf>
    <xf numFmtId="196" fontId="11" fillId="0" borderId="0" xfId="45" applyNumberFormat="1" applyFont="1" applyFill="1" applyAlignment="1">
      <alignment/>
    </xf>
    <xf numFmtId="203" fontId="11" fillId="0" borderId="0" xfId="26" applyNumberFormat="1" applyFont="1" applyBorder="1" applyAlignment="1">
      <alignment/>
    </xf>
    <xf numFmtId="15" fontId="12" fillId="0" borderId="0" xfId="45" applyNumberFormat="1" applyFont="1" applyAlignment="1">
      <alignment horizontal="center"/>
    </xf>
    <xf numFmtId="203" fontId="11" fillId="0" borderId="0" xfId="26" applyNumberFormat="1" applyFont="1" applyAlignment="1">
      <alignment horizontal="left" indent="1"/>
    </xf>
    <xf numFmtId="0" fontId="17" fillId="0" borderId="0" xfId="39" applyFont="1">
      <alignment/>
      <protection/>
    </xf>
    <xf numFmtId="43" fontId="11" fillId="0" borderId="0" xfId="45" applyNumberFormat="1" applyFont="1" applyBorder="1" applyAlignment="1">
      <alignment/>
    </xf>
    <xf numFmtId="177" fontId="11" fillId="0" borderId="0" xfId="26" applyFont="1" applyAlignment="1">
      <alignment/>
    </xf>
    <xf numFmtId="0" fontId="9" fillId="0" borderId="0" xfId="39" applyFont="1" applyAlignment="1">
      <alignment horizontal="center"/>
      <protection/>
    </xf>
    <xf numFmtId="0" fontId="13" fillId="0" borderId="0" xfId="39" applyFont="1" applyAlignment="1">
      <alignment horizontal="center"/>
      <protection/>
    </xf>
    <xf numFmtId="0" fontId="10" fillId="0" borderId="0" xfId="39" applyFont="1" applyAlignment="1">
      <alignment horizontal="center"/>
      <protection/>
    </xf>
    <xf numFmtId="0" fontId="11" fillId="0" borderId="0" xfId="39" applyFont="1" applyAlignment="1">
      <alignment horizontal="right"/>
      <protection/>
    </xf>
    <xf numFmtId="0" fontId="15" fillId="0" borderId="0" xfId="39" applyFont="1" applyAlignment="1">
      <alignment horizontal="center"/>
      <protection/>
    </xf>
    <xf numFmtId="196" fontId="11" fillId="0" borderId="4" xfId="45" applyNumberFormat="1" applyFont="1" applyBorder="1" applyAlignment="1">
      <alignment horizontal="center"/>
    </xf>
    <xf numFmtId="196" fontId="11" fillId="0" borderId="4" xfId="39" applyNumberFormat="1" applyFont="1" applyBorder="1" applyAlignment="1">
      <alignment horizontal="center"/>
      <protection/>
    </xf>
    <xf numFmtId="196" fontId="11" fillId="0" borderId="8" xfId="45" applyNumberFormat="1" applyFont="1" applyBorder="1" applyAlignment="1">
      <alignment horizontal="center"/>
    </xf>
    <xf numFmtId="196" fontId="11" fillId="0" borderId="8" xfId="39" applyNumberFormat="1" applyFont="1" applyBorder="1" applyAlignment="1">
      <alignment horizontal="center"/>
      <protection/>
    </xf>
    <xf numFmtId="196" fontId="11" fillId="0" borderId="0" xfId="39" applyNumberFormat="1" applyFont="1" applyBorder="1" applyAlignment="1">
      <alignment horizontal="center"/>
      <protection/>
    </xf>
    <xf numFmtId="203" fontId="11" fillId="0" borderId="0" xfId="26" applyNumberFormat="1" applyFont="1" applyBorder="1" applyAlignment="1">
      <alignment horizontal="center"/>
    </xf>
    <xf numFmtId="203" fontId="11" fillId="0" borderId="4" xfId="26" applyNumberFormat="1" applyFont="1" applyBorder="1" applyAlignment="1">
      <alignment horizontal="center"/>
    </xf>
    <xf numFmtId="196" fontId="10" fillId="0" borderId="9" xfId="45" applyNumberFormat="1" applyFont="1" applyBorder="1" applyAlignment="1">
      <alignment/>
    </xf>
    <xf numFmtId="41" fontId="10" fillId="0" borderId="8" xfId="45" applyNumberFormat="1" applyFont="1" applyBorder="1" applyAlignment="1">
      <alignment horizontal="right"/>
    </xf>
    <xf numFmtId="41" fontId="10" fillId="0" borderId="6" xfId="45" applyNumberFormat="1" applyFont="1" applyBorder="1" applyAlignment="1">
      <alignment horizontal="center"/>
    </xf>
    <xf numFmtId="41" fontId="10" fillId="0" borderId="1" xfId="45" applyNumberFormat="1" applyFont="1" applyBorder="1" applyAlignment="1">
      <alignment horizontal="right"/>
    </xf>
    <xf numFmtId="196" fontId="11" fillId="0" borderId="0" xfId="45" applyNumberFormat="1" applyFont="1" applyFill="1" applyAlignment="1">
      <alignment horizontal="center"/>
    </xf>
    <xf numFmtId="196" fontId="11" fillId="0" borderId="4" xfId="45" applyNumberFormat="1" applyFont="1" applyFill="1" applyBorder="1" applyAlignment="1">
      <alignment horizontal="center"/>
    </xf>
    <xf numFmtId="41" fontId="11" fillId="0" borderId="0" xfId="39" applyNumberFormat="1" applyFont="1" applyFill="1" applyAlignment="1">
      <alignment horizontal="center"/>
      <protection/>
    </xf>
    <xf numFmtId="196" fontId="11" fillId="0" borderId="8" xfId="45" applyNumberFormat="1" applyFont="1" applyFill="1" applyBorder="1" applyAlignment="1">
      <alignment horizontal="center"/>
    </xf>
    <xf numFmtId="196" fontId="11" fillId="0" borderId="8" xfId="39" applyNumberFormat="1" applyFont="1" applyFill="1" applyBorder="1" applyAlignment="1">
      <alignment horizontal="center"/>
      <protection/>
    </xf>
    <xf numFmtId="196" fontId="11" fillId="0" borderId="0" xfId="39" applyNumberFormat="1" applyFont="1" applyFill="1" applyBorder="1" applyAlignment="1">
      <alignment horizontal="center"/>
      <protection/>
    </xf>
    <xf numFmtId="196" fontId="11" fillId="0" borderId="4" xfId="39" applyNumberFormat="1" applyFont="1" applyFill="1" applyBorder="1" applyAlignment="1">
      <alignment horizontal="center"/>
      <protection/>
    </xf>
    <xf numFmtId="0" fontId="11" fillId="0" borderId="0" xfId="39" applyFont="1" applyFill="1" applyAlignment="1">
      <alignment horizontal="left"/>
      <protection/>
    </xf>
    <xf numFmtId="0" fontId="11" fillId="0" borderId="0" xfId="39" applyFont="1" applyFill="1" applyAlignment="1">
      <alignment horizontal="center"/>
      <protection/>
    </xf>
    <xf numFmtId="203" fontId="11" fillId="0" borderId="0" xfId="26" applyNumberFormat="1" applyFont="1" applyFill="1" applyAlignment="1">
      <alignment horizontal="right"/>
    </xf>
    <xf numFmtId="196" fontId="11" fillId="0" borderId="0" xfId="45" applyNumberFormat="1" applyFont="1" applyFill="1" applyAlignment="1">
      <alignment horizontal="right"/>
    </xf>
    <xf numFmtId="43" fontId="10" fillId="0" borderId="0" xfId="45" applyNumberFormat="1" applyFont="1" applyAlignment="1">
      <alignment/>
    </xf>
    <xf numFmtId="196" fontId="11" fillId="0" borderId="0" xfId="45" applyNumberFormat="1" applyFont="1" applyFill="1" applyBorder="1" applyAlignment="1">
      <alignment/>
    </xf>
    <xf numFmtId="196" fontId="11" fillId="0" borderId="4" xfId="45" applyNumberFormat="1" applyFont="1" applyFill="1" applyBorder="1" applyAlignment="1">
      <alignment horizontal="right"/>
    </xf>
    <xf numFmtId="196" fontId="11" fillId="0" borderId="4" xfId="45" applyNumberFormat="1" applyFont="1" applyFill="1" applyBorder="1" applyAlignment="1">
      <alignment/>
    </xf>
    <xf numFmtId="196" fontId="11" fillId="0" borderId="5" xfId="39" applyNumberFormat="1" applyFont="1" applyFill="1" applyBorder="1">
      <alignment/>
      <protection/>
    </xf>
    <xf numFmtId="196" fontId="10" fillId="0" borderId="6" xfId="45" applyNumberFormat="1" applyFont="1" applyFill="1" applyBorder="1" applyAlignment="1">
      <alignment/>
    </xf>
    <xf numFmtId="196" fontId="10" fillId="0" borderId="7" xfId="45" applyNumberFormat="1" applyFont="1" applyFill="1" applyBorder="1" applyAlignment="1">
      <alignment/>
    </xf>
    <xf numFmtId="196" fontId="10" fillId="0" borderId="1" xfId="45" applyNumberFormat="1" applyFont="1" applyFill="1" applyBorder="1" applyAlignment="1">
      <alignment/>
    </xf>
    <xf numFmtId="196" fontId="9" fillId="0" borderId="0" xfId="45" applyNumberFormat="1" applyFont="1" applyFill="1" applyAlignment="1">
      <alignment horizontal="center"/>
    </xf>
    <xf numFmtId="196" fontId="10" fillId="0" borderId="0" xfId="45" applyNumberFormat="1" applyFont="1" applyFill="1" applyAlignment="1">
      <alignment/>
    </xf>
    <xf numFmtId="15" fontId="9" fillId="0" borderId="0" xfId="45" applyNumberFormat="1" applyFont="1" applyFill="1" applyAlignment="1">
      <alignment horizontal="center"/>
    </xf>
    <xf numFmtId="196" fontId="11" fillId="0" borderId="5" xfId="45" applyNumberFormat="1" applyFont="1" applyFill="1" applyBorder="1" applyAlignment="1">
      <alignment/>
    </xf>
    <xf numFmtId="177" fontId="11" fillId="0" borderId="0" xfId="26" applyFont="1" applyFill="1" applyAlignment="1">
      <alignment/>
    </xf>
    <xf numFmtId="43" fontId="11" fillId="0" borderId="5" xfId="45" applyNumberFormat="1" applyFont="1" applyFill="1" applyBorder="1" applyAlignment="1">
      <alignment/>
    </xf>
    <xf numFmtId="43" fontId="11" fillId="0" borderId="0" xfId="45" applyNumberFormat="1" applyFont="1" applyFill="1" applyBorder="1" applyAlignment="1">
      <alignment/>
    </xf>
    <xf numFmtId="196" fontId="11" fillId="0" borderId="0" xfId="45" applyNumberFormat="1" applyFont="1" applyFill="1" applyBorder="1" applyAlignment="1">
      <alignment horizontal="center"/>
    </xf>
    <xf numFmtId="196" fontId="11" fillId="0" borderId="2" xfId="45" applyNumberFormat="1" applyFont="1" applyBorder="1" applyAlignment="1">
      <alignment/>
    </xf>
    <xf numFmtId="0" fontId="11" fillId="0" borderId="2" xfId="39" applyFont="1" applyBorder="1">
      <alignment/>
      <protection/>
    </xf>
    <xf numFmtId="0" fontId="0" fillId="0" borderId="0" xfId="39" applyFill="1">
      <alignment/>
      <protection/>
    </xf>
    <xf numFmtId="196" fontId="11" fillId="0" borderId="3" xfId="45" applyNumberFormat="1" applyFont="1" applyBorder="1" applyAlignment="1">
      <alignment horizontal="left"/>
    </xf>
    <xf numFmtId="196" fontId="12" fillId="0" borderId="0" xfId="39" applyNumberFormat="1" applyFont="1" applyAlignment="1">
      <alignment horizontal="right"/>
      <protection/>
    </xf>
    <xf numFmtId="204" fontId="11" fillId="0" borderId="0" xfId="26" applyNumberFormat="1" applyFont="1" applyAlignment="1">
      <alignment/>
    </xf>
    <xf numFmtId="196" fontId="11" fillId="0" borderId="0" xfId="45" applyNumberFormat="1" applyFont="1" applyBorder="1" applyAlignment="1">
      <alignment horizontal="left"/>
    </xf>
    <xf numFmtId="196" fontId="11" fillId="0" borderId="2" xfId="45" applyNumberFormat="1" applyFont="1" applyFill="1" applyBorder="1" applyAlignment="1">
      <alignment/>
    </xf>
    <xf numFmtId="196" fontId="11" fillId="0" borderId="0" xfId="45" applyNumberFormat="1" applyFont="1" applyFill="1" applyAlignment="1">
      <alignment horizontal="left"/>
    </xf>
    <xf numFmtId="196" fontId="12" fillId="0" borderId="0" xfId="45" applyNumberFormat="1" applyFont="1" applyAlignment="1">
      <alignment/>
    </xf>
    <xf numFmtId="196" fontId="12" fillId="0" borderId="0" xfId="45" applyNumberFormat="1" applyFont="1" applyFill="1" applyAlignment="1">
      <alignment/>
    </xf>
    <xf numFmtId="203" fontId="11" fillId="0" borderId="0" xfId="26" applyNumberFormat="1" applyFont="1" applyAlignment="1">
      <alignment horizontal="center"/>
    </xf>
    <xf numFmtId="203" fontId="11" fillId="0" borderId="3" xfId="39" applyNumberFormat="1" applyFont="1" applyBorder="1" applyAlignment="1">
      <alignment horizontal="center"/>
      <protection/>
    </xf>
    <xf numFmtId="41" fontId="10" fillId="0" borderId="7" xfId="45" applyNumberFormat="1" applyFont="1" applyBorder="1" applyAlignment="1">
      <alignment horizontal="center"/>
    </xf>
    <xf numFmtId="0" fontId="12" fillId="0" borderId="0" xfId="39" applyFont="1" applyBorder="1" applyAlignment="1">
      <alignment horizontal="center"/>
      <protection/>
    </xf>
    <xf numFmtId="15" fontId="11" fillId="0" borderId="0" xfId="39" applyNumberFormat="1" applyFont="1">
      <alignment/>
      <protection/>
    </xf>
    <xf numFmtId="203" fontId="11" fillId="0" borderId="0" xfId="26" applyNumberFormat="1" applyFont="1" applyAlignment="1">
      <alignment horizontal="right"/>
    </xf>
    <xf numFmtId="203" fontId="11" fillId="0" borderId="0" xfId="26" applyNumberFormat="1" applyFont="1" applyFill="1" applyBorder="1" applyAlignment="1">
      <alignment/>
    </xf>
    <xf numFmtId="203" fontId="11" fillId="0" borderId="3" xfId="26" applyNumberFormat="1" applyFont="1" applyBorder="1" applyAlignment="1">
      <alignment/>
    </xf>
    <xf numFmtId="41" fontId="10" fillId="0" borderId="0" xfId="45" applyNumberFormat="1" applyFont="1" applyFill="1" applyAlignment="1">
      <alignment horizontal="right"/>
    </xf>
    <xf numFmtId="41" fontId="10" fillId="0" borderId="0" xfId="45" applyNumberFormat="1" applyFont="1" applyFill="1" applyAlignment="1">
      <alignment/>
    </xf>
    <xf numFmtId="37" fontId="11" fillId="0" borderId="0" xfId="26" applyNumberFormat="1" applyFont="1" applyBorder="1" applyAlignment="1">
      <alignment/>
    </xf>
    <xf numFmtId="43" fontId="10" fillId="0" borderId="0" xfId="26" applyNumberFormat="1" applyFont="1" applyAlignment="1">
      <alignment/>
    </xf>
    <xf numFmtId="43" fontId="10" fillId="0" borderId="0" xfId="26" applyNumberFormat="1" applyFont="1" applyAlignment="1">
      <alignment horizontal="center"/>
    </xf>
    <xf numFmtId="43" fontId="11" fillId="0" borderId="0" xfId="26" applyNumberFormat="1" applyFont="1" applyAlignment="1">
      <alignment/>
    </xf>
    <xf numFmtId="43" fontId="11" fillId="0" borderId="0" xfId="26" applyNumberFormat="1" applyFont="1" applyBorder="1" applyAlignment="1">
      <alignment/>
    </xf>
    <xf numFmtId="43" fontId="12" fillId="0" borderId="0" xfId="26" applyNumberFormat="1" applyFont="1" applyAlignment="1">
      <alignment/>
    </xf>
    <xf numFmtId="43" fontId="11" fillId="0" borderId="10" xfId="26" applyNumberFormat="1" applyFont="1" applyBorder="1" applyAlignment="1">
      <alignment/>
    </xf>
    <xf numFmtId="43" fontId="11" fillId="0" borderId="11" xfId="26" applyNumberFormat="1" applyFont="1" applyBorder="1" applyAlignment="1">
      <alignment/>
    </xf>
    <xf numFmtId="43" fontId="11" fillId="0" borderId="12" xfId="26" applyNumberFormat="1" applyFont="1" applyBorder="1" applyAlignment="1">
      <alignment/>
    </xf>
    <xf numFmtId="183" fontId="11" fillId="0" borderId="0" xfId="28" applyFont="1" applyAlignment="1">
      <alignment/>
    </xf>
    <xf numFmtId="43" fontId="11" fillId="0" borderId="0" xfId="39" applyNumberFormat="1" applyFont="1">
      <alignment/>
      <protection/>
    </xf>
    <xf numFmtId="196" fontId="10" fillId="0" borderId="3" xfId="45" applyNumberFormat="1" applyFont="1" applyBorder="1" applyAlignment="1">
      <alignment/>
    </xf>
    <xf numFmtId="196" fontId="11" fillId="0" borderId="13" xfId="45" applyNumberFormat="1" applyFont="1" applyBorder="1" applyAlignment="1">
      <alignment horizontal="right"/>
    </xf>
    <xf numFmtId="196" fontId="11" fillId="0" borderId="0" xfId="45" applyNumberFormat="1" applyFont="1" applyFill="1" applyBorder="1" applyAlignment="1">
      <alignment horizontal="right"/>
    </xf>
    <xf numFmtId="0" fontId="11" fillId="0" borderId="0" xfId="39" applyFont="1" applyBorder="1" applyAlignment="1">
      <alignment horizontal="center"/>
      <protection/>
    </xf>
    <xf numFmtId="15" fontId="9" fillId="0" borderId="0" xfId="39" applyNumberFormat="1" applyFont="1" applyAlignment="1">
      <alignment horizontal="center"/>
      <protection/>
    </xf>
    <xf numFmtId="196" fontId="9" fillId="0" borderId="0" xfId="45" applyNumberFormat="1" applyFont="1" applyFill="1" applyAlignment="1">
      <alignment horizontal="center"/>
    </xf>
    <xf numFmtId="196" fontId="9" fillId="0" borderId="0" xfId="45" applyNumberFormat="1" applyFont="1" applyAlignment="1">
      <alignment horizontal="center"/>
    </xf>
    <xf numFmtId="0" fontId="12" fillId="0" borderId="0" xfId="39" applyFont="1" applyAlignment="1">
      <alignment horizontal="center"/>
      <protection/>
    </xf>
    <xf numFmtId="0" fontId="18" fillId="0" borderId="0" xfId="39" applyFont="1" applyAlignment="1">
      <alignment horizontal="center"/>
      <protection/>
    </xf>
    <xf numFmtId="196" fontId="12" fillId="0" borderId="0" xfId="45" applyNumberFormat="1" applyFont="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133350</xdr:rowOff>
    </xdr:from>
    <xdr:to>
      <xdr:col>16</xdr:col>
      <xdr:colOff>581025</xdr:colOff>
      <xdr:row>3</xdr:row>
      <xdr:rowOff>133350</xdr:rowOff>
    </xdr:to>
    <xdr:sp>
      <xdr:nvSpPr>
        <xdr:cNvPr id="1" name="Line 1"/>
        <xdr:cNvSpPr>
          <a:spLocks/>
        </xdr:cNvSpPr>
      </xdr:nvSpPr>
      <xdr:spPr>
        <a:xfrm>
          <a:off x="6562725" y="790575"/>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133350</xdr:rowOff>
    </xdr:from>
    <xdr:to>
      <xdr:col>6</xdr:col>
      <xdr:colOff>428625</xdr:colOff>
      <xdr:row>3</xdr:row>
      <xdr:rowOff>133350</xdr:rowOff>
    </xdr:to>
    <xdr:sp>
      <xdr:nvSpPr>
        <xdr:cNvPr id="2" name="Line 2"/>
        <xdr:cNvSpPr>
          <a:spLocks/>
        </xdr:cNvSpPr>
      </xdr:nvSpPr>
      <xdr:spPr>
        <a:xfrm flipH="1">
          <a:off x="2371725" y="79057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590550</xdr:colOff>
      <xdr:row>4</xdr:row>
      <xdr:rowOff>133350</xdr:rowOff>
    </xdr:from>
    <xdr:to>
      <xdr:col>13</xdr:col>
      <xdr:colOff>0</xdr:colOff>
      <xdr:row>4</xdr:row>
      <xdr:rowOff>133350</xdr:rowOff>
    </xdr:to>
    <xdr:sp>
      <xdr:nvSpPr>
        <xdr:cNvPr id="3" name="Line 3"/>
        <xdr:cNvSpPr>
          <a:spLocks/>
        </xdr:cNvSpPr>
      </xdr:nvSpPr>
      <xdr:spPr>
        <a:xfrm>
          <a:off x="5019675" y="1009650"/>
          <a:ext cx="962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133350</xdr:rowOff>
    </xdr:from>
    <xdr:to>
      <xdr:col>8</xdr:col>
      <xdr:colOff>190500</xdr:colOff>
      <xdr:row>4</xdr:row>
      <xdr:rowOff>133350</xdr:rowOff>
    </xdr:to>
    <xdr:sp>
      <xdr:nvSpPr>
        <xdr:cNvPr id="4" name="Line 4"/>
        <xdr:cNvSpPr>
          <a:spLocks/>
        </xdr:cNvSpPr>
      </xdr:nvSpPr>
      <xdr:spPr>
        <a:xfrm flipH="1">
          <a:off x="2990850" y="1009650"/>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142</xdr:row>
      <xdr:rowOff>0</xdr:rowOff>
    </xdr:from>
    <xdr:to>
      <xdr:col>7</xdr:col>
      <xdr:colOff>981075</xdr:colOff>
      <xdr:row>143</xdr:row>
      <xdr:rowOff>123825</xdr:rowOff>
    </xdr:to>
    <xdr:sp>
      <xdr:nvSpPr>
        <xdr:cNvPr id="1" name="TextBox 3"/>
        <xdr:cNvSpPr txBox="1">
          <a:spLocks noChangeArrowheads="1"/>
        </xdr:cNvSpPr>
      </xdr:nvSpPr>
      <xdr:spPr>
        <a:xfrm>
          <a:off x="219075" y="23212425"/>
          <a:ext cx="7267575" cy="3048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a:t>
          </a:r>
        </a:p>
      </xdr:txBody>
    </xdr:sp>
    <xdr:clientData/>
  </xdr:twoCellAnchor>
  <xdr:twoCellAnchor>
    <xdr:from>
      <xdr:col>0</xdr:col>
      <xdr:colOff>200025</xdr:colOff>
      <xdr:row>247</xdr:row>
      <xdr:rowOff>9525</xdr:rowOff>
    </xdr:from>
    <xdr:to>
      <xdr:col>7</xdr:col>
      <xdr:colOff>952500</xdr:colOff>
      <xdr:row>252</xdr:row>
      <xdr:rowOff>38100</xdr:rowOff>
    </xdr:to>
    <xdr:sp>
      <xdr:nvSpPr>
        <xdr:cNvPr id="2" name="TextBox 9"/>
        <xdr:cNvSpPr txBox="1">
          <a:spLocks noChangeArrowheads="1"/>
        </xdr:cNvSpPr>
      </xdr:nvSpPr>
      <xdr:spPr>
        <a:xfrm>
          <a:off x="200025" y="41481375"/>
          <a:ext cx="7258050" cy="101917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declined compared to that of preceding quarter. Despite a recovery of copper price as quoted at the London Metal Exchange ("LME") for this quarter compared with the last quarter (30.6.2006 : USD7,197.61 per MT versus 30.9.2006 : USD7,602.36 per MT), the Group's profitability for the current quarter has declined due to intense competition and fluctuation of the copper prices at the London Metal Exchange ("LME").</a:t>
          </a:r>
        </a:p>
      </xdr:txBody>
    </xdr:sp>
    <xdr:clientData/>
  </xdr:twoCellAnchor>
  <xdr:twoCellAnchor>
    <xdr:from>
      <xdr:col>1</xdr:col>
      <xdr:colOff>0</xdr:colOff>
      <xdr:row>346</xdr:row>
      <xdr:rowOff>0</xdr:rowOff>
    </xdr:from>
    <xdr:to>
      <xdr:col>8</xdr:col>
      <xdr:colOff>0</xdr:colOff>
      <xdr:row>348</xdr:row>
      <xdr:rowOff>0</xdr:rowOff>
    </xdr:to>
    <xdr:sp>
      <xdr:nvSpPr>
        <xdr:cNvPr id="3" name="TextBox 24"/>
        <xdr:cNvSpPr txBox="1">
          <a:spLocks noChangeArrowheads="1"/>
        </xdr:cNvSpPr>
      </xdr:nvSpPr>
      <xdr:spPr>
        <a:xfrm>
          <a:off x="219075" y="58559700"/>
          <a:ext cx="7515225"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2</xdr:col>
      <xdr:colOff>0</xdr:colOff>
      <xdr:row>211</xdr:row>
      <xdr:rowOff>0</xdr:rowOff>
    </xdr:from>
    <xdr:to>
      <xdr:col>8</xdr:col>
      <xdr:colOff>0</xdr:colOff>
      <xdr:row>211</xdr:row>
      <xdr:rowOff>0</xdr:rowOff>
    </xdr:to>
    <xdr:sp>
      <xdr:nvSpPr>
        <xdr:cNvPr id="4" name="TextBox 30"/>
        <xdr:cNvSpPr txBox="1">
          <a:spLocks noChangeArrowheads="1"/>
        </xdr:cNvSpPr>
      </xdr:nvSpPr>
      <xdr:spPr>
        <a:xfrm>
          <a:off x="485775" y="35232975"/>
          <a:ext cx="724852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211</xdr:row>
      <xdr:rowOff>0</xdr:rowOff>
    </xdr:from>
    <xdr:to>
      <xdr:col>8</xdr:col>
      <xdr:colOff>0</xdr:colOff>
      <xdr:row>211</xdr:row>
      <xdr:rowOff>0</xdr:rowOff>
    </xdr:to>
    <xdr:sp>
      <xdr:nvSpPr>
        <xdr:cNvPr id="5" name="TextBox 31"/>
        <xdr:cNvSpPr txBox="1">
          <a:spLocks noChangeArrowheads="1"/>
        </xdr:cNvSpPr>
      </xdr:nvSpPr>
      <xdr:spPr>
        <a:xfrm>
          <a:off x="485775" y="35232975"/>
          <a:ext cx="724852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320</xdr:row>
      <xdr:rowOff>0</xdr:rowOff>
    </xdr:from>
    <xdr:to>
      <xdr:col>7</xdr:col>
      <xdr:colOff>1228725</xdr:colOff>
      <xdr:row>320</xdr:row>
      <xdr:rowOff>0</xdr:rowOff>
    </xdr:to>
    <xdr:sp>
      <xdr:nvSpPr>
        <xdr:cNvPr id="6" name="TextBox 32"/>
        <xdr:cNvSpPr txBox="1">
          <a:spLocks noChangeArrowheads="1"/>
        </xdr:cNvSpPr>
      </xdr:nvSpPr>
      <xdr:spPr>
        <a:xfrm>
          <a:off x="485775" y="54092475"/>
          <a:ext cx="724852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320</xdr:row>
      <xdr:rowOff>0</xdr:rowOff>
    </xdr:from>
    <xdr:to>
      <xdr:col>8</xdr:col>
      <xdr:colOff>0</xdr:colOff>
      <xdr:row>320</xdr:row>
      <xdr:rowOff>0</xdr:rowOff>
    </xdr:to>
    <xdr:sp>
      <xdr:nvSpPr>
        <xdr:cNvPr id="7" name="TextBox 33"/>
        <xdr:cNvSpPr txBox="1">
          <a:spLocks noChangeArrowheads="1"/>
        </xdr:cNvSpPr>
      </xdr:nvSpPr>
      <xdr:spPr>
        <a:xfrm>
          <a:off x="466725" y="54092475"/>
          <a:ext cx="726757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18</xdr:row>
      <xdr:rowOff>0</xdr:rowOff>
    </xdr:from>
    <xdr:to>
      <xdr:col>8</xdr:col>
      <xdr:colOff>0</xdr:colOff>
      <xdr:row>18</xdr:row>
      <xdr:rowOff>0</xdr:rowOff>
    </xdr:to>
    <xdr:sp>
      <xdr:nvSpPr>
        <xdr:cNvPr id="8" name="TextBox 83"/>
        <xdr:cNvSpPr txBox="1">
          <a:spLocks noChangeArrowheads="1"/>
        </xdr:cNvSpPr>
      </xdr:nvSpPr>
      <xdr:spPr>
        <a:xfrm>
          <a:off x="714375" y="3009900"/>
          <a:ext cx="7019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18</xdr:row>
      <xdr:rowOff>0</xdr:rowOff>
    </xdr:from>
    <xdr:to>
      <xdr:col>8</xdr:col>
      <xdr:colOff>0</xdr:colOff>
      <xdr:row>18</xdr:row>
      <xdr:rowOff>0</xdr:rowOff>
    </xdr:to>
    <xdr:sp>
      <xdr:nvSpPr>
        <xdr:cNvPr id="9" name="TextBox 84"/>
        <xdr:cNvSpPr txBox="1">
          <a:spLocks noChangeArrowheads="1"/>
        </xdr:cNvSpPr>
      </xdr:nvSpPr>
      <xdr:spPr>
        <a:xfrm>
          <a:off x="485775" y="3009900"/>
          <a:ext cx="7248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206</xdr:row>
      <xdr:rowOff>0</xdr:rowOff>
    </xdr:from>
    <xdr:to>
      <xdr:col>7</xdr:col>
      <xdr:colOff>942975</xdr:colOff>
      <xdr:row>206</xdr:row>
      <xdr:rowOff>0</xdr:rowOff>
    </xdr:to>
    <xdr:sp>
      <xdr:nvSpPr>
        <xdr:cNvPr id="10" name="TextBox 86"/>
        <xdr:cNvSpPr txBox="1">
          <a:spLocks noChangeArrowheads="1"/>
        </xdr:cNvSpPr>
      </xdr:nvSpPr>
      <xdr:spPr>
        <a:xfrm>
          <a:off x="152400" y="34423350"/>
          <a:ext cx="7296150"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212</xdr:row>
      <xdr:rowOff>0</xdr:rowOff>
    </xdr:from>
    <xdr:to>
      <xdr:col>7</xdr:col>
      <xdr:colOff>962025</xdr:colOff>
      <xdr:row>214</xdr:row>
      <xdr:rowOff>114300</xdr:rowOff>
    </xdr:to>
    <xdr:sp>
      <xdr:nvSpPr>
        <xdr:cNvPr id="11" name="TextBox 87"/>
        <xdr:cNvSpPr txBox="1">
          <a:spLocks noChangeArrowheads="1"/>
        </xdr:cNvSpPr>
      </xdr:nvSpPr>
      <xdr:spPr>
        <a:xfrm>
          <a:off x="219075" y="35394900"/>
          <a:ext cx="7248525" cy="48577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2005. </a:t>
          </a:r>
        </a:p>
      </xdr:txBody>
    </xdr:sp>
    <xdr:clientData/>
  </xdr:twoCellAnchor>
  <xdr:twoCellAnchor>
    <xdr:from>
      <xdr:col>2</xdr:col>
      <xdr:colOff>0</xdr:colOff>
      <xdr:row>325</xdr:row>
      <xdr:rowOff>0</xdr:rowOff>
    </xdr:from>
    <xdr:to>
      <xdr:col>8</xdr:col>
      <xdr:colOff>0</xdr:colOff>
      <xdr:row>325</xdr:row>
      <xdr:rowOff>0</xdr:rowOff>
    </xdr:to>
    <xdr:sp>
      <xdr:nvSpPr>
        <xdr:cNvPr id="12" name="TextBox 91"/>
        <xdr:cNvSpPr txBox="1">
          <a:spLocks noChangeArrowheads="1"/>
        </xdr:cNvSpPr>
      </xdr:nvSpPr>
      <xdr:spPr>
        <a:xfrm>
          <a:off x="485775" y="54854475"/>
          <a:ext cx="7248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375</xdr:row>
      <xdr:rowOff>0</xdr:rowOff>
    </xdr:from>
    <xdr:to>
      <xdr:col>8</xdr:col>
      <xdr:colOff>0</xdr:colOff>
      <xdr:row>375</xdr:row>
      <xdr:rowOff>0</xdr:rowOff>
    </xdr:to>
    <xdr:sp>
      <xdr:nvSpPr>
        <xdr:cNvPr id="13" name="TextBox 95"/>
        <xdr:cNvSpPr txBox="1">
          <a:spLocks noChangeArrowheads="1"/>
        </xdr:cNvSpPr>
      </xdr:nvSpPr>
      <xdr:spPr>
        <a:xfrm>
          <a:off x="219075" y="63388875"/>
          <a:ext cx="7515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390</xdr:row>
      <xdr:rowOff>0</xdr:rowOff>
    </xdr:from>
    <xdr:to>
      <xdr:col>8</xdr:col>
      <xdr:colOff>0</xdr:colOff>
      <xdr:row>390</xdr:row>
      <xdr:rowOff>0</xdr:rowOff>
    </xdr:to>
    <xdr:sp>
      <xdr:nvSpPr>
        <xdr:cNvPr id="14" name="TextBox 98"/>
        <xdr:cNvSpPr txBox="1">
          <a:spLocks noChangeArrowheads="1"/>
        </xdr:cNvSpPr>
      </xdr:nvSpPr>
      <xdr:spPr>
        <a:xfrm>
          <a:off x="219075" y="65913000"/>
          <a:ext cx="7515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375</xdr:row>
      <xdr:rowOff>0</xdr:rowOff>
    </xdr:from>
    <xdr:to>
      <xdr:col>8</xdr:col>
      <xdr:colOff>0</xdr:colOff>
      <xdr:row>375</xdr:row>
      <xdr:rowOff>0</xdr:rowOff>
    </xdr:to>
    <xdr:sp>
      <xdr:nvSpPr>
        <xdr:cNvPr id="15" name="TextBox 100"/>
        <xdr:cNvSpPr txBox="1">
          <a:spLocks noChangeArrowheads="1"/>
        </xdr:cNvSpPr>
      </xdr:nvSpPr>
      <xdr:spPr>
        <a:xfrm>
          <a:off x="219075" y="63388875"/>
          <a:ext cx="7515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390</xdr:row>
      <xdr:rowOff>0</xdr:rowOff>
    </xdr:from>
    <xdr:to>
      <xdr:col>8</xdr:col>
      <xdr:colOff>0</xdr:colOff>
      <xdr:row>390</xdr:row>
      <xdr:rowOff>0</xdr:rowOff>
    </xdr:to>
    <xdr:sp>
      <xdr:nvSpPr>
        <xdr:cNvPr id="16" name="TextBox 101"/>
        <xdr:cNvSpPr txBox="1">
          <a:spLocks noChangeArrowheads="1"/>
        </xdr:cNvSpPr>
      </xdr:nvSpPr>
      <xdr:spPr>
        <a:xfrm>
          <a:off x="219075" y="65913000"/>
          <a:ext cx="7515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17</xdr:row>
      <xdr:rowOff>133350</xdr:rowOff>
    </xdr:to>
    <xdr:sp>
      <xdr:nvSpPr>
        <xdr:cNvPr id="17" name="TextBox 102"/>
        <xdr:cNvSpPr txBox="1">
          <a:spLocks noChangeArrowheads="1"/>
        </xdr:cNvSpPr>
      </xdr:nvSpPr>
      <xdr:spPr>
        <a:xfrm>
          <a:off x="219075" y="1257300"/>
          <a:ext cx="7277100" cy="172402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a:t>
          </a:r>
        </a:p>
      </xdr:txBody>
    </xdr:sp>
    <xdr:clientData/>
  </xdr:twoCellAnchor>
  <xdr:twoCellAnchor>
    <xdr:from>
      <xdr:col>1</xdr:col>
      <xdr:colOff>0</xdr:colOff>
      <xdr:row>137</xdr:row>
      <xdr:rowOff>152400</xdr:rowOff>
    </xdr:from>
    <xdr:to>
      <xdr:col>7</xdr:col>
      <xdr:colOff>990600</xdr:colOff>
      <xdr:row>139</xdr:row>
      <xdr:rowOff>123825</xdr:rowOff>
    </xdr:to>
    <xdr:sp>
      <xdr:nvSpPr>
        <xdr:cNvPr id="18" name="TextBox 103"/>
        <xdr:cNvSpPr txBox="1">
          <a:spLocks noChangeArrowheads="1"/>
        </xdr:cNvSpPr>
      </xdr:nvSpPr>
      <xdr:spPr>
        <a:xfrm>
          <a:off x="219075" y="22555200"/>
          <a:ext cx="7277100" cy="295275"/>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2005 was not qualified.</a:t>
          </a:r>
        </a:p>
      </xdr:txBody>
    </xdr:sp>
    <xdr:clientData/>
  </xdr:twoCellAnchor>
  <xdr:twoCellAnchor>
    <xdr:from>
      <xdr:col>0</xdr:col>
      <xdr:colOff>200025</xdr:colOff>
      <xdr:row>142</xdr:row>
      <xdr:rowOff>28575</xdr:rowOff>
    </xdr:from>
    <xdr:to>
      <xdr:col>7</xdr:col>
      <xdr:colOff>904875</xdr:colOff>
      <xdr:row>143</xdr:row>
      <xdr:rowOff>152400</xdr:rowOff>
    </xdr:to>
    <xdr:sp>
      <xdr:nvSpPr>
        <xdr:cNvPr id="19" name="TextBox 104"/>
        <xdr:cNvSpPr txBox="1">
          <a:spLocks noChangeArrowheads="1"/>
        </xdr:cNvSpPr>
      </xdr:nvSpPr>
      <xdr:spPr>
        <a:xfrm>
          <a:off x="200025" y="23241000"/>
          <a:ext cx="7210425" cy="3048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wires and copper rods are not subject to cyclical or seasonal factors. 
</a:t>
          </a:r>
        </a:p>
      </xdr:txBody>
    </xdr:sp>
    <xdr:clientData/>
  </xdr:twoCellAnchor>
  <xdr:twoCellAnchor>
    <xdr:from>
      <xdr:col>1</xdr:col>
      <xdr:colOff>0</xdr:colOff>
      <xdr:row>147</xdr:row>
      <xdr:rowOff>0</xdr:rowOff>
    </xdr:from>
    <xdr:to>
      <xdr:col>7</xdr:col>
      <xdr:colOff>990600</xdr:colOff>
      <xdr:row>149</xdr:row>
      <xdr:rowOff>57150</xdr:rowOff>
    </xdr:to>
    <xdr:sp>
      <xdr:nvSpPr>
        <xdr:cNvPr id="20" name="TextBox 105"/>
        <xdr:cNvSpPr txBox="1">
          <a:spLocks noChangeArrowheads="1"/>
        </xdr:cNvSpPr>
      </xdr:nvSpPr>
      <xdr:spPr>
        <a:xfrm>
          <a:off x="219075" y="24145875"/>
          <a:ext cx="7277100" cy="419100"/>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0</xdr:col>
      <xdr:colOff>180975</xdr:colOff>
      <xdr:row>153</xdr:row>
      <xdr:rowOff>9525</xdr:rowOff>
    </xdr:from>
    <xdr:to>
      <xdr:col>7</xdr:col>
      <xdr:colOff>933450</xdr:colOff>
      <xdr:row>154</xdr:row>
      <xdr:rowOff>76200</xdr:rowOff>
    </xdr:to>
    <xdr:sp>
      <xdr:nvSpPr>
        <xdr:cNvPr id="21" name="TextBox 106"/>
        <xdr:cNvSpPr txBox="1">
          <a:spLocks noChangeArrowheads="1"/>
        </xdr:cNvSpPr>
      </xdr:nvSpPr>
      <xdr:spPr>
        <a:xfrm>
          <a:off x="180975" y="25269825"/>
          <a:ext cx="7258050" cy="2095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have had a material effect in the current quarter.</a:t>
          </a:r>
        </a:p>
      </xdr:txBody>
    </xdr:sp>
    <xdr:clientData/>
  </xdr:twoCellAnchor>
  <xdr:twoCellAnchor>
    <xdr:from>
      <xdr:col>1</xdr:col>
      <xdr:colOff>9525</xdr:colOff>
      <xdr:row>158</xdr:row>
      <xdr:rowOff>0</xdr:rowOff>
    </xdr:from>
    <xdr:to>
      <xdr:col>7</xdr:col>
      <xdr:colOff>981075</xdr:colOff>
      <xdr:row>170</xdr:row>
      <xdr:rowOff>152400</xdr:rowOff>
    </xdr:to>
    <xdr:sp>
      <xdr:nvSpPr>
        <xdr:cNvPr id="22" name="TextBox 107"/>
        <xdr:cNvSpPr txBox="1">
          <a:spLocks noChangeArrowheads="1"/>
        </xdr:cNvSpPr>
      </xdr:nvSpPr>
      <xdr:spPr>
        <a:xfrm>
          <a:off x="228600" y="26117550"/>
          <a:ext cx="7258050" cy="2095500"/>
        </a:xfrm>
        <a:prstGeom prst="rect">
          <a:avLst/>
        </a:prstGeom>
        <a:solidFill>
          <a:srgbClr val="FFFFFF"/>
        </a:solidFill>
        <a:ln w="9525" cmpd="sng">
          <a:noFill/>
        </a:ln>
      </xdr:spPr>
      <xdr:txBody>
        <a:bodyPr vertOverflow="clip" wrap="square"/>
        <a:p>
          <a:pPr algn="just">
            <a:defRPr/>
          </a:pPr>
          <a:r>
            <a:rPr lang="en-US" cap="none" sz="1000" b="0" i="0" u="none" baseline="0"/>
            <a:t>During the financial quarter ended 30 September 2006, the movement in the issued and paid up share capital were as follows:
i) 1,700,200 new ordinary shares of RM1.00 each were issued at an exercise price of RM1.03 per ordinary shares, 179,500 ordinary shares of RM1.00 each at an exercise price of RM1.00 per ordinary shares and 15,100 ordinary shares of RM1.00 each at an exercise price of RM1.29 per ordinary shares by virtue of the exercise of 1,894,800 options pursuant to the Employees' Share Option Scheme ("ESOS").
ii) 5,000,000 new ordinary shares of RM1.00 each were issued at an exercise price of RM1.33 by virtue of private placement.
There were no other issuance and repayment of debts and equity securities or share cancellation in the current interim period under review. The company has not implemented any share buyback scheme and it does not hold any shares as treasury shares during the current financial period.
</a:t>
          </a:r>
        </a:p>
      </xdr:txBody>
    </xdr:sp>
    <xdr:clientData/>
  </xdr:twoCellAnchor>
  <xdr:twoCellAnchor>
    <xdr:from>
      <xdr:col>1</xdr:col>
      <xdr:colOff>0</xdr:colOff>
      <xdr:row>233</xdr:row>
      <xdr:rowOff>0</xdr:rowOff>
    </xdr:from>
    <xdr:to>
      <xdr:col>7</xdr:col>
      <xdr:colOff>990600</xdr:colOff>
      <xdr:row>238</xdr:row>
      <xdr:rowOff>19050</xdr:rowOff>
    </xdr:to>
    <xdr:sp>
      <xdr:nvSpPr>
        <xdr:cNvPr id="23" name="TextBox 109"/>
        <xdr:cNvSpPr txBox="1">
          <a:spLocks noChangeArrowheads="1"/>
        </xdr:cNvSpPr>
      </xdr:nvSpPr>
      <xdr:spPr>
        <a:xfrm>
          <a:off x="219075" y="38747700"/>
          <a:ext cx="7277100" cy="847725"/>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higher revenue of RM173.946 million compared with RM78.075 million in the same period ended  30 September 2005. Higher copper price quoted at the London Metal Exchange ("LME") has contributed to higher revenues for the Group.The Group profit before tax has increased from RM1.597 million (30.9.05) to RM10.007 million (30.9.06). The better performance has been substantially due to the recovery of copper prices quoted at the London Metal Exchange ("LME").</a:t>
          </a:r>
        </a:p>
      </xdr:txBody>
    </xdr:sp>
    <xdr:clientData/>
  </xdr:twoCellAnchor>
  <xdr:twoCellAnchor>
    <xdr:from>
      <xdr:col>1</xdr:col>
      <xdr:colOff>0</xdr:colOff>
      <xdr:row>254</xdr:row>
      <xdr:rowOff>152400</xdr:rowOff>
    </xdr:from>
    <xdr:to>
      <xdr:col>7</xdr:col>
      <xdr:colOff>1019175</xdr:colOff>
      <xdr:row>261</xdr:row>
      <xdr:rowOff>152400</xdr:rowOff>
    </xdr:to>
    <xdr:sp>
      <xdr:nvSpPr>
        <xdr:cNvPr id="24" name="TextBox 111"/>
        <xdr:cNvSpPr txBox="1">
          <a:spLocks noChangeArrowheads="1"/>
        </xdr:cNvSpPr>
      </xdr:nvSpPr>
      <xdr:spPr>
        <a:xfrm>
          <a:off x="219075" y="42662475"/>
          <a:ext cx="7305675" cy="1095375"/>
        </a:xfrm>
        <a:prstGeom prst="rect">
          <a:avLst/>
        </a:prstGeom>
        <a:solidFill>
          <a:srgbClr val="FFFFFF"/>
        </a:solidFill>
        <a:ln w="9525" cmpd="sng">
          <a:noFill/>
        </a:ln>
      </xdr:spPr>
      <xdr:txBody>
        <a:bodyPr vertOverflow="clip" wrap="square"/>
        <a:p>
          <a:pPr algn="just">
            <a:defRPr/>
          </a:pPr>
          <a:r>
            <a:rPr lang="en-US" cap="none" sz="1000" b="0" i="0" u="none" baseline="0"/>
            <a:t>The copper rod and wire industry is expected to remain challenging due to intense competition and the fluctuation of the copper prices at London Metal Exchange ("LME").
The Group will continue with cost cutting measures  while striving to improve the productivity level and product quality.
The Board of Directors are of  the opinion that the Group performance will be satisfactory in the forthcoming year.
</a:t>
          </a:r>
        </a:p>
      </xdr:txBody>
    </xdr:sp>
    <xdr:clientData/>
  </xdr:twoCellAnchor>
  <xdr:twoCellAnchor>
    <xdr:from>
      <xdr:col>0</xdr:col>
      <xdr:colOff>209550</xdr:colOff>
      <xdr:row>264</xdr:row>
      <xdr:rowOff>95250</xdr:rowOff>
    </xdr:from>
    <xdr:to>
      <xdr:col>7</xdr:col>
      <xdr:colOff>904875</xdr:colOff>
      <xdr:row>266</xdr:row>
      <xdr:rowOff>180975</xdr:rowOff>
    </xdr:to>
    <xdr:sp>
      <xdr:nvSpPr>
        <xdr:cNvPr id="25" name="TextBox 112"/>
        <xdr:cNvSpPr txBox="1">
          <a:spLocks noChangeArrowheads="1"/>
        </xdr:cNvSpPr>
      </xdr:nvSpPr>
      <xdr:spPr>
        <a:xfrm>
          <a:off x="209550" y="44253150"/>
          <a:ext cx="7200900" cy="381000"/>
        </a:xfrm>
        <a:prstGeom prst="rect">
          <a:avLst/>
        </a:prstGeom>
        <a:solidFill>
          <a:srgbClr val="FFFFFF"/>
        </a:solidFill>
        <a:ln w="9525" cmpd="sng">
          <a:noFill/>
        </a:ln>
      </xdr:spPr>
      <xdr:txBody>
        <a:bodyPr vertOverflow="clip" wrap="square"/>
        <a:p>
          <a:pPr algn="l">
            <a:defRPr/>
          </a:pPr>
          <a:r>
            <a:rPr lang="en-US" cap="none" sz="1000" b="0" i="0" u="none" baseline="0"/>
            <a:t>There was neither a profit forecast nor a profit guarantee issued by the Company for the current financial period ended 30 September 2006.
</a:t>
          </a:r>
        </a:p>
      </xdr:txBody>
    </xdr:sp>
    <xdr:clientData/>
  </xdr:twoCellAnchor>
  <xdr:twoCellAnchor>
    <xdr:from>
      <xdr:col>1</xdr:col>
      <xdr:colOff>28575</xdr:colOff>
      <xdr:row>277</xdr:row>
      <xdr:rowOff>38100</xdr:rowOff>
    </xdr:from>
    <xdr:to>
      <xdr:col>7</xdr:col>
      <xdr:colOff>962025</xdr:colOff>
      <xdr:row>279</xdr:row>
      <xdr:rowOff>104775</xdr:rowOff>
    </xdr:to>
    <xdr:sp>
      <xdr:nvSpPr>
        <xdr:cNvPr id="26" name="TextBox 113"/>
        <xdr:cNvSpPr txBox="1">
          <a:spLocks noChangeArrowheads="1"/>
        </xdr:cNvSpPr>
      </xdr:nvSpPr>
      <xdr:spPr>
        <a:xfrm>
          <a:off x="247650" y="46415325"/>
          <a:ext cx="7219950" cy="390525"/>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18</xdr:row>
      <xdr:rowOff>0</xdr:rowOff>
    </xdr:from>
    <xdr:to>
      <xdr:col>8</xdr:col>
      <xdr:colOff>0</xdr:colOff>
      <xdr:row>18</xdr:row>
      <xdr:rowOff>0</xdr:rowOff>
    </xdr:to>
    <xdr:sp>
      <xdr:nvSpPr>
        <xdr:cNvPr id="27" name="TextBox 114"/>
        <xdr:cNvSpPr txBox="1">
          <a:spLocks noChangeArrowheads="1"/>
        </xdr:cNvSpPr>
      </xdr:nvSpPr>
      <xdr:spPr>
        <a:xfrm>
          <a:off x="714375" y="3009900"/>
          <a:ext cx="7019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18</xdr:row>
      <xdr:rowOff>0</xdr:rowOff>
    </xdr:from>
    <xdr:to>
      <xdr:col>8</xdr:col>
      <xdr:colOff>0</xdr:colOff>
      <xdr:row>18</xdr:row>
      <xdr:rowOff>0</xdr:rowOff>
    </xdr:to>
    <xdr:sp>
      <xdr:nvSpPr>
        <xdr:cNvPr id="28" name="TextBox 115"/>
        <xdr:cNvSpPr txBox="1">
          <a:spLocks noChangeArrowheads="1"/>
        </xdr:cNvSpPr>
      </xdr:nvSpPr>
      <xdr:spPr>
        <a:xfrm>
          <a:off x="485775" y="3009900"/>
          <a:ext cx="7248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195</xdr:row>
      <xdr:rowOff>0</xdr:rowOff>
    </xdr:from>
    <xdr:to>
      <xdr:col>7</xdr:col>
      <xdr:colOff>942975</xdr:colOff>
      <xdr:row>195</xdr:row>
      <xdr:rowOff>0</xdr:rowOff>
    </xdr:to>
    <xdr:sp>
      <xdr:nvSpPr>
        <xdr:cNvPr id="29" name="TextBox 117"/>
        <xdr:cNvSpPr txBox="1">
          <a:spLocks noChangeArrowheads="1"/>
        </xdr:cNvSpPr>
      </xdr:nvSpPr>
      <xdr:spPr>
        <a:xfrm>
          <a:off x="152400" y="32451675"/>
          <a:ext cx="7296150"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0</xdr:col>
      <xdr:colOff>200025</xdr:colOff>
      <xdr:row>197</xdr:row>
      <xdr:rowOff>28575</xdr:rowOff>
    </xdr:from>
    <xdr:to>
      <xdr:col>7</xdr:col>
      <xdr:colOff>1000125</xdr:colOff>
      <xdr:row>198</xdr:row>
      <xdr:rowOff>142875</xdr:rowOff>
    </xdr:to>
    <xdr:sp>
      <xdr:nvSpPr>
        <xdr:cNvPr id="30" name="TextBox 118"/>
        <xdr:cNvSpPr txBox="1">
          <a:spLocks noChangeArrowheads="1"/>
        </xdr:cNvSpPr>
      </xdr:nvSpPr>
      <xdr:spPr>
        <a:xfrm>
          <a:off x="200025" y="32804100"/>
          <a:ext cx="730567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203</xdr:row>
      <xdr:rowOff>9525</xdr:rowOff>
    </xdr:from>
    <xdr:to>
      <xdr:col>7</xdr:col>
      <xdr:colOff>952500</xdr:colOff>
      <xdr:row>205</xdr:row>
      <xdr:rowOff>123825</xdr:rowOff>
    </xdr:to>
    <xdr:sp>
      <xdr:nvSpPr>
        <xdr:cNvPr id="31" name="TextBox 119"/>
        <xdr:cNvSpPr txBox="1">
          <a:spLocks noChangeArrowheads="1"/>
        </xdr:cNvSpPr>
      </xdr:nvSpPr>
      <xdr:spPr>
        <a:xfrm>
          <a:off x="219075" y="33756600"/>
          <a:ext cx="7239000" cy="4381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 including business combinations, acquisition or disposal of subsidiaries and long term investment, restructuring, and continuing operation.
 </a:t>
          </a:r>
        </a:p>
      </xdr:txBody>
    </xdr:sp>
    <xdr:clientData/>
  </xdr:twoCellAnchor>
  <xdr:twoCellAnchor>
    <xdr:from>
      <xdr:col>1</xdr:col>
      <xdr:colOff>0</xdr:colOff>
      <xdr:row>282</xdr:row>
      <xdr:rowOff>38100</xdr:rowOff>
    </xdr:from>
    <xdr:to>
      <xdr:col>7</xdr:col>
      <xdr:colOff>914400</xdr:colOff>
      <xdr:row>283</xdr:row>
      <xdr:rowOff>152400</xdr:rowOff>
    </xdr:to>
    <xdr:sp>
      <xdr:nvSpPr>
        <xdr:cNvPr id="32" name="TextBox 120"/>
        <xdr:cNvSpPr txBox="1">
          <a:spLocks noChangeArrowheads="1"/>
        </xdr:cNvSpPr>
      </xdr:nvSpPr>
      <xdr:spPr>
        <a:xfrm>
          <a:off x="219075" y="47263050"/>
          <a:ext cx="7200900" cy="247650"/>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30 September 2006.
</a:t>
          </a:r>
        </a:p>
      </xdr:txBody>
    </xdr:sp>
    <xdr:clientData/>
  </xdr:twoCellAnchor>
  <xdr:twoCellAnchor>
    <xdr:from>
      <xdr:col>1</xdr:col>
      <xdr:colOff>9525</xdr:colOff>
      <xdr:row>304</xdr:row>
      <xdr:rowOff>0</xdr:rowOff>
    </xdr:from>
    <xdr:to>
      <xdr:col>8</xdr:col>
      <xdr:colOff>0</xdr:colOff>
      <xdr:row>304</xdr:row>
      <xdr:rowOff>0</xdr:rowOff>
    </xdr:to>
    <xdr:sp>
      <xdr:nvSpPr>
        <xdr:cNvPr id="33" name="TextBox 121"/>
        <xdr:cNvSpPr txBox="1">
          <a:spLocks noChangeArrowheads="1"/>
        </xdr:cNvSpPr>
      </xdr:nvSpPr>
      <xdr:spPr>
        <a:xfrm>
          <a:off x="228600" y="51006375"/>
          <a:ext cx="7505700"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304</xdr:row>
      <xdr:rowOff>0</xdr:rowOff>
    </xdr:from>
    <xdr:to>
      <xdr:col>8</xdr:col>
      <xdr:colOff>0</xdr:colOff>
      <xdr:row>304</xdr:row>
      <xdr:rowOff>0</xdr:rowOff>
    </xdr:to>
    <xdr:sp>
      <xdr:nvSpPr>
        <xdr:cNvPr id="34" name="TextBox 122"/>
        <xdr:cNvSpPr txBox="1">
          <a:spLocks noChangeArrowheads="1"/>
        </xdr:cNvSpPr>
      </xdr:nvSpPr>
      <xdr:spPr>
        <a:xfrm>
          <a:off x="485775" y="51006375"/>
          <a:ext cx="7248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341</xdr:row>
      <xdr:rowOff>0</xdr:rowOff>
    </xdr:from>
    <xdr:to>
      <xdr:col>7</xdr:col>
      <xdr:colOff>981075</xdr:colOff>
      <xdr:row>342</xdr:row>
      <xdr:rowOff>200025</xdr:rowOff>
    </xdr:to>
    <xdr:sp>
      <xdr:nvSpPr>
        <xdr:cNvPr id="35" name="TextBox 123"/>
        <xdr:cNvSpPr txBox="1">
          <a:spLocks noChangeArrowheads="1"/>
        </xdr:cNvSpPr>
      </xdr:nvSpPr>
      <xdr:spPr>
        <a:xfrm>
          <a:off x="219075" y="57083325"/>
          <a:ext cx="7267575" cy="314325"/>
        </a:xfrm>
        <a:prstGeom prst="rect">
          <a:avLst/>
        </a:prstGeom>
        <a:solidFill>
          <a:srgbClr val="FFFFFF"/>
        </a:solidFill>
        <a:ln w="9525" cmpd="sng">
          <a:noFill/>
        </a:ln>
      </xdr:spPr>
      <xdr:txBody>
        <a:bodyPr vertOverflow="clip" wrap="square"/>
        <a:p>
          <a:pPr algn="just">
            <a:defRPr/>
          </a:pPr>
          <a:r>
            <a:rPr lang="en-US" cap="none" sz="1000" b="0" i="0" u="none" baseline="0"/>
            <a:t>There were no off balance sheet financial instruments as at the date of this announcement.</a:t>
          </a:r>
        </a:p>
      </xdr:txBody>
    </xdr:sp>
    <xdr:clientData/>
  </xdr:twoCellAnchor>
  <xdr:twoCellAnchor>
    <xdr:from>
      <xdr:col>1</xdr:col>
      <xdr:colOff>0</xdr:colOff>
      <xdr:row>346</xdr:row>
      <xdr:rowOff>0</xdr:rowOff>
    </xdr:from>
    <xdr:to>
      <xdr:col>8</xdr:col>
      <xdr:colOff>0</xdr:colOff>
      <xdr:row>347</xdr:row>
      <xdr:rowOff>142875</xdr:rowOff>
    </xdr:to>
    <xdr:sp>
      <xdr:nvSpPr>
        <xdr:cNvPr id="36" name="TextBox 124"/>
        <xdr:cNvSpPr txBox="1">
          <a:spLocks noChangeArrowheads="1"/>
        </xdr:cNvSpPr>
      </xdr:nvSpPr>
      <xdr:spPr>
        <a:xfrm>
          <a:off x="219075" y="57940575"/>
          <a:ext cx="7515225"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0</xdr:col>
      <xdr:colOff>200025</xdr:colOff>
      <xdr:row>353</xdr:row>
      <xdr:rowOff>76200</xdr:rowOff>
    </xdr:from>
    <xdr:to>
      <xdr:col>7</xdr:col>
      <xdr:colOff>1000125</xdr:colOff>
      <xdr:row>355</xdr:row>
      <xdr:rowOff>152400</xdr:rowOff>
    </xdr:to>
    <xdr:sp>
      <xdr:nvSpPr>
        <xdr:cNvPr id="37" name="TextBox 125"/>
        <xdr:cNvSpPr txBox="1">
          <a:spLocks noChangeArrowheads="1"/>
        </xdr:cNvSpPr>
      </xdr:nvSpPr>
      <xdr:spPr>
        <a:xfrm>
          <a:off x="200025" y="59159775"/>
          <a:ext cx="7305675" cy="419100"/>
        </a:xfrm>
        <a:prstGeom prst="rect">
          <a:avLst/>
        </a:prstGeom>
        <a:solidFill>
          <a:srgbClr val="FFFFFF"/>
        </a:solidFill>
        <a:ln w="9525" cmpd="sng">
          <a:noFill/>
        </a:ln>
      </xdr:spPr>
      <xdr:txBody>
        <a:bodyPr vertOverflow="clip" wrap="square"/>
        <a:p>
          <a:pPr algn="l">
            <a:defRPr/>
          </a:pPr>
          <a:r>
            <a:rPr lang="en-US" cap="none" sz="1000" b="0" i="0" u="none" baseline="0"/>
            <a:t>
No dividend was recommended for the current financial period under review.
</a:t>
          </a:r>
        </a:p>
      </xdr:txBody>
    </xdr:sp>
    <xdr:clientData/>
  </xdr:twoCellAnchor>
  <xdr:twoCellAnchor>
    <xdr:from>
      <xdr:col>1</xdr:col>
      <xdr:colOff>0</xdr:colOff>
      <xdr:row>360</xdr:row>
      <xdr:rowOff>0</xdr:rowOff>
    </xdr:from>
    <xdr:to>
      <xdr:col>8</xdr:col>
      <xdr:colOff>0</xdr:colOff>
      <xdr:row>360</xdr:row>
      <xdr:rowOff>0</xdr:rowOff>
    </xdr:to>
    <xdr:sp>
      <xdr:nvSpPr>
        <xdr:cNvPr id="38" name="TextBox 126"/>
        <xdr:cNvSpPr txBox="1">
          <a:spLocks noChangeArrowheads="1"/>
        </xdr:cNvSpPr>
      </xdr:nvSpPr>
      <xdr:spPr>
        <a:xfrm>
          <a:off x="219075" y="60293250"/>
          <a:ext cx="7515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200025</xdr:colOff>
      <xdr:row>394</xdr:row>
      <xdr:rowOff>47625</xdr:rowOff>
    </xdr:from>
    <xdr:to>
      <xdr:col>7</xdr:col>
      <xdr:colOff>1047750</xdr:colOff>
      <xdr:row>396</xdr:row>
      <xdr:rowOff>76200</xdr:rowOff>
    </xdr:to>
    <xdr:sp>
      <xdr:nvSpPr>
        <xdr:cNvPr id="39" name="TextBox 127"/>
        <xdr:cNvSpPr txBox="1">
          <a:spLocks noChangeArrowheads="1"/>
        </xdr:cNvSpPr>
      </xdr:nvSpPr>
      <xdr:spPr>
        <a:xfrm>
          <a:off x="200025" y="66122550"/>
          <a:ext cx="7353300" cy="3714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27 November 2006.</a:t>
          </a:r>
        </a:p>
      </xdr:txBody>
    </xdr:sp>
    <xdr:clientData/>
  </xdr:twoCellAnchor>
  <xdr:twoCellAnchor>
    <xdr:from>
      <xdr:col>0</xdr:col>
      <xdr:colOff>190500</xdr:colOff>
      <xdr:row>217</xdr:row>
      <xdr:rowOff>0</xdr:rowOff>
    </xdr:from>
    <xdr:to>
      <xdr:col>7</xdr:col>
      <xdr:colOff>942975</xdr:colOff>
      <xdr:row>219</xdr:row>
      <xdr:rowOff>161925</xdr:rowOff>
    </xdr:to>
    <xdr:sp>
      <xdr:nvSpPr>
        <xdr:cNvPr id="40" name="TextBox 128"/>
        <xdr:cNvSpPr txBox="1">
          <a:spLocks noChangeArrowheads="1"/>
        </xdr:cNvSpPr>
      </xdr:nvSpPr>
      <xdr:spPr>
        <a:xfrm>
          <a:off x="190500" y="36090225"/>
          <a:ext cx="7258050" cy="5048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amount of commitments  not provided for in the financial statements  as at 30 September 2006 were as follows:
                                     Approved and contracted for                                                        </a:t>
          </a:r>
          <a:r>
            <a:rPr lang="en-US" cap="none" sz="1000" b="0" i="0" u="sng" baseline="0">
              <a:latin typeface="Times New Roman"/>
              <a:ea typeface="Times New Roman"/>
              <a:cs typeface="Times New Roman"/>
            </a:rPr>
            <a:t> RM152,600</a:t>
          </a:r>
        </a:p>
      </xdr:txBody>
    </xdr:sp>
    <xdr:clientData/>
  </xdr:twoCellAnchor>
  <xdr:twoCellAnchor>
    <xdr:from>
      <xdr:col>1</xdr:col>
      <xdr:colOff>0</xdr:colOff>
      <xdr:row>374</xdr:row>
      <xdr:rowOff>0</xdr:rowOff>
    </xdr:from>
    <xdr:to>
      <xdr:col>8</xdr:col>
      <xdr:colOff>0</xdr:colOff>
      <xdr:row>374</xdr:row>
      <xdr:rowOff>0</xdr:rowOff>
    </xdr:to>
    <xdr:sp>
      <xdr:nvSpPr>
        <xdr:cNvPr id="41" name="TextBox 129"/>
        <xdr:cNvSpPr txBox="1">
          <a:spLocks noChangeArrowheads="1"/>
        </xdr:cNvSpPr>
      </xdr:nvSpPr>
      <xdr:spPr>
        <a:xfrm>
          <a:off x="219075" y="62693550"/>
          <a:ext cx="7515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191</xdr:row>
      <xdr:rowOff>9525</xdr:rowOff>
    </xdr:from>
    <xdr:to>
      <xdr:col>7</xdr:col>
      <xdr:colOff>952500</xdr:colOff>
      <xdr:row>193</xdr:row>
      <xdr:rowOff>57150</xdr:rowOff>
    </xdr:to>
    <xdr:sp>
      <xdr:nvSpPr>
        <xdr:cNvPr id="42" name="TextBox 130"/>
        <xdr:cNvSpPr txBox="1">
          <a:spLocks noChangeArrowheads="1"/>
        </xdr:cNvSpPr>
      </xdr:nvSpPr>
      <xdr:spPr>
        <a:xfrm>
          <a:off x="190500" y="31718250"/>
          <a:ext cx="7267575" cy="41910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have been brought forward without any amendment  from the previous financial statements for the year ended 31 December 2005.
</a:t>
          </a:r>
        </a:p>
      </xdr:txBody>
    </xdr:sp>
    <xdr:clientData/>
  </xdr:twoCellAnchor>
  <xdr:twoCellAnchor>
    <xdr:from>
      <xdr:col>1</xdr:col>
      <xdr:colOff>0</xdr:colOff>
      <xdr:row>360</xdr:row>
      <xdr:rowOff>0</xdr:rowOff>
    </xdr:from>
    <xdr:to>
      <xdr:col>8</xdr:col>
      <xdr:colOff>0</xdr:colOff>
      <xdr:row>360</xdr:row>
      <xdr:rowOff>0</xdr:rowOff>
    </xdr:to>
    <xdr:sp>
      <xdr:nvSpPr>
        <xdr:cNvPr id="43" name="TextBox 131"/>
        <xdr:cNvSpPr txBox="1">
          <a:spLocks noChangeArrowheads="1"/>
        </xdr:cNvSpPr>
      </xdr:nvSpPr>
      <xdr:spPr>
        <a:xfrm>
          <a:off x="219075" y="60245625"/>
          <a:ext cx="7515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374</xdr:row>
      <xdr:rowOff>0</xdr:rowOff>
    </xdr:from>
    <xdr:to>
      <xdr:col>8</xdr:col>
      <xdr:colOff>0</xdr:colOff>
      <xdr:row>374</xdr:row>
      <xdr:rowOff>0</xdr:rowOff>
    </xdr:to>
    <xdr:sp>
      <xdr:nvSpPr>
        <xdr:cNvPr id="44" name="TextBox 132"/>
        <xdr:cNvSpPr txBox="1">
          <a:spLocks noChangeArrowheads="1"/>
        </xdr:cNvSpPr>
      </xdr:nvSpPr>
      <xdr:spPr>
        <a:xfrm>
          <a:off x="219075" y="62645925"/>
          <a:ext cx="7515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304</xdr:row>
      <xdr:rowOff>0</xdr:rowOff>
    </xdr:from>
    <xdr:to>
      <xdr:col>7</xdr:col>
      <xdr:colOff>942975</xdr:colOff>
      <xdr:row>304</xdr:row>
      <xdr:rowOff>0</xdr:rowOff>
    </xdr:to>
    <xdr:sp>
      <xdr:nvSpPr>
        <xdr:cNvPr id="45" name="TextBox 134"/>
        <xdr:cNvSpPr txBox="1">
          <a:spLocks noChangeArrowheads="1"/>
        </xdr:cNvSpPr>
      </xdr:nvSpPr>
      <xdr:spPr>
        <a:xfrm>
          <a:off x="676275" y="50958750"/>
          <a:ext cx="677227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21</xdr:row>
      <xdr:rowOff>38100</xdr:rowOff>
    </xdr:from>
    <xdr:to>
      <xdr:col>7</xdr:col>
      <xdr:colOff>942975</xdr:colOff>
      <xdr:row>57</xdr:row>
      <xdr:rowOff>76200</xdr:rowOff>
    </xdr:to>
    <xdr:sp>
      <xdr:nvSpPr>
        <xdr:cNvPr id="46" name="TextBox 137"/>
        <xdr:cNvSpPr txBox="1">
          <a:spLocks noChangeArrowheads="1"/>
        </xdr:cNvSpPr>
      </xdr:nvSpPr>
      <xdr:spPr>
        <a:xfrm>
          <a:off x="219075" y="3533775"/>
          <a:ext cx="7229475" cy="58674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70</xdr:row>
      <xdr:rowOff>0</xdr:rowOff>
    </xdr:from>
    <xdr:to>
      <xdr:col>8</xdr:col>
      <xdr:colOff>0</xdr:colOff>
      <xdr:row>70</xdr:row>
      <xdr:rowOff>0</xdr:rowOff>
    </xdr:to>
    <xdr:sp>
      <xdr:nvSpPr>
        <xdr:cNvPr id="47" name="TextBox 138"/>
        <xdr:cNvSpPr txBox="1">
          <a:spLocks noChangeArrowheads="1"/>
        </xdr:cNvSpPr>
      </xdr:nvSpPr>
      <xdr:spPr>
        <a:xfrm>
          <a:off x="219075" y="11449050"/>
          <a:ext cx="7515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70</xdr:row>
      <xdr:rowOff>0</xdr:rowOff>
    </xdr:from>
    <xdr:to>
      <xdr:col>8</xdr:col>
      <xdr:colOff>0</xdr:colOff>
      <xdr:row>70</xdr:row>
      <xdr:rowOff>0</xdr:rowOff>
    </xdr:to>
    <xdr:sp>
      <xdr:nvSpPr>
        <xdr:cNvPr id="48" name="TextBox 139"/>
        <xdr:cNvSpPr txBox="1">
          <a:spLocks noChangeArrowheads="1"/>
        </xdr:cNvSpPr>
      </xdr:nvSpPr>
      <xdr:spPr>
        <a:xfrm>
          <a:off x="219075" y="11449050"/>
          <a:ext cx="7515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70</xdr:row>
      <xdr:rowOff>0</xdr:rowOff>
    </xdr:from>
    <xdr:to>
      <xdr:col>8</xdr:col>
      <xdr:colOff>0</xdr:colOff>
      <xdr:row>70</xdr:row>
      <xdr:rowOff>0</xdr:rowOff>
    </xdr:to>
    <xdr:sp>
      <xdr:nvSpPr>
        <xdr:cNvPr id="49" name="TextBox 140"/>
        <xdr:cNvSpPr txBox="1">
          <a:spLocks noChangeArrowheads="1"/>
        </xdr:cNvSpPr>
      </xdr:nvSpPr>
      <xdr:spPr>
        <a:xfrm>
          <a:off x="219075" y="11449050"/>
          <a:ext cx="7515225"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70</xdr:row>
      <xdr:rowOff>0</xdr:rowOff>
    </xdr:from>
    <xdr:to>
      <xdr:col>7</xdr:col>
      <xdr:colOff>1000125</xdr:colOff>
      <xdr:row>78</xdr:row>
      <xdr:rowOff>95250</xdr:rowOff>
    </xdr:to>
    <xdr:sp>
      <xdr:nvSpPr>
        <xdr:cNvPr id="50" name="TextBox 141"/>
        <xdr:cNvSpPr txBox="1">
          <a:spLocks noChangeArrowheads="1"/>
        </xdr:cNvSpPr>
      </xdr:nvSpPr>
      <xdr:spPr>
        <a:xfrm>
          <a:off x="219075" y="11449050"/>
          <a:ext cx="7286625" cy="139065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70</xdr:row>
      <xdr:rowOff>0</xdr:rowOff>
    </xdr:from>
    <xdr:to>
      <xdr:col>8</xdr:col>
      <xdr:colOff>0</xdr:colOff>
      <xdr:row>70</xdr:row>
      <xdr:rowOff>0</xdr:rowOff>
    </xdr:to>
    <xdr:sp>
      <xdr:nvSpPr>
        <xdr:cNvPr id="51" name="TextBox 142"/>
        <xdr:cNvSpPr txBox="1">
          <a:spLocks noChangeArrowheads="1"/>
        </xdr:cNvSpPr>
      </xdr:nvSpPr>
      <xdr:spPr>
        <a:xfrm>
          <a:off x="200025" y="11449050"/>
          <a:ext cx="7534275"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86</xdr:row>
      <xdr:rowOff>9525</xdr:rowOff>
    </xdr:from>
    <xdr:to>
      <xdr:col>7</xdr:col>
      <xdr:colOff>971550</xdr:colOff>
      <xdr:row>98</xdr:row>
      <xdr:rowOff>0</xdr:rowOff>
    </xdr:to>
    <xdr:sp>
      <xdr:nvSpPr>
        <xdr:cNvPr id="52" name="TextBox 143"/>
        <xdr:cNvSpPr txBox="1">
          <a:spLocks noChangeArrowheads="1"/>
        </xdr:cNvSpPr>
      </xdr:nvSpPr>
      <xdr:spPr>
        <a:xfrm>
          <a:off x="180975" y="14058900"/>
          <a:ext cx="7296150" cy="1933575"/>
        </a:xfrm>
        <a:prstGeom prst="rect">
          <a:avLst/>
        </a:prstGeom>
        <a:solidFill>
          <a:srgbClr val="FFFFFF"/>
        </a:solidFill>
        <a:ln w="9525" cmpd="sng">
          <a:noFill/>
        </a:ln>
      </xdr:spPr>
      <xdr:txBody>
        <a:bodyPr vertOverflow="clip" wrap="square"/>
        <a:p>
          <a:pPr algn="just">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2 quarters as follows:
</a:t>
          </a:r>
        </a:p>
      </xdr:txBody>
    </xdr:sp>
    <xdr:clientData/>
  </xdr:twoCellAnchor>
  <xdr:twoCellAnchor>
    <xdr:from>
      <xdr:col>0</xdr:col>
      <xdr:colOff>200025</xdr:colOff>
      <xdr:row>125</xdr:row>
      <xdr:rowOff>152400</xdr:rowOff>
    </xdr:from>
    <xdr:to>
      <xdr:col>7</xdr:col>
      <xdr:colOff>990600</xdr:colOff>
      <xdr:row>127</xdr:row>
      <xdr:rowOff>0</xdr:rowOff>
    </xdr:to>
    <xdr:sp>
      <xdr:nvSpPr>
        <xdr:cNvPr id="53" name="TextBox 144"/>
        <xdr:cNvSpPr txBox="1">
          <a:spLocks noChangeArrowheads="1"/>
        </xdr:cNvSpPr>
      </xdr:nvSpPr>
      <xdr:spPr>
        <a:xfrm>
          <a:off x="200025" y="20554950"/>
          <a:ext cx="7296150" cy="20955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0</xdr:col>
      <xdr:colOff>142875</xdr:colOff>
      <xdr:row>174</xdr:row>
      <xdr:rowOff>0</xdr:rowOff>
    </xdr:from>
    <xdr:to>
      <xdr:col>7</xdr:col>
      <xdr:colOff>942975</xdr:colOff>
      <xdr:row>177</xdr:row>
      <xdr:rowOff>57150</xdr:rowOff>
    </xdr:to>
    <xdr:sp>
      <xdr:nvSpPr>
        <xdr:cNvPr id="54" name="TextBox 145"/>
        <xdr:cNvSpPr txBox="1">
          <a:spLocks noChangeArrowheads="1"/>
        </xdr:cNvSpPr>
      </xdr:nvSpPr>
      <xdr:spPr>
        <a:xfrm>
          <a:off x="142875" y="28755975"/>
          <a:ext cx="7305675" cy="581025"/>
        </a:xfrm>
        <a:prstGeom prst="rect">
          <a:avLst/>
        </a:prstGeom>
        <a:solidFill>
          <a:srgbClr val="FFFFFF"/>
        </a:solidFill>
        <a:ln w="9525" cmpd="sng">
          <a:noFill/>
        </a:ln>
      </xdr:spPr>
      <xdr:txBody>
        <a:bodyPr vertOverflow="clip" wrap="square"/>
        <a:p>
          <a:pPr algn="l">
            <a:defRPr/>
          </a:pPr>
          <a:r>
            <a:rPr lang="en-US" cap="none" sz="1000" b="0" i="0" u="none" baseline="0"/>
            <a:t>In respect of the financial year ended 31 December 2005, a first and final tax exempt dividend of 5% amounting to RM3,182,165  was paid on 15 August 2006.</a:t>
          </a:r>
        </a:p>
      </xdr:txBody>
    </xdr:sp>
    <xdr:clientData/>
  </xdr:twoCellAnchor>
  <xdr:twoCellAnchor>
    <xdr:from>
      <xdr:col>1</xdr:col>
      <xdr:colOff>0</xdr:colOff>
      <xdr:row>107</xdr:row>
      <xdr:rowOff>0</xdr:rowOff>
    </xdr:from>
    <xdr:to>
      <xdr:col>7</xdr:col>
      <xdr:colOff>1000125</xdr:colOff>
      <xdr:row>116</xdr:row>
      <xdr:rowOff>104775</xdr:rowOff>
    </xdr:to>
    <xdr:sp>
      <xdr:nvSpPr>
        <xdr:cNvPr id="55" name="TextBox 148"/>
        <xdr:cNvSpPr txBox="1">
          <a:spLocks noChangeArrowheads="1"/>
        </xdr:cNvSpPr>
      </xdr:nvSpPr>
      <xdr:spPr>
        <a:xfrm>
          <a:off x="219075" y="17468850"/>
          <a:ext cx="7286625" cy="156210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propectively and the comparatives as at 31 December 2005 are not restated. Instead, the change has been accounted for by restating the following opening balances in the balance sheet as at 1 January 2006: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4"/>
  <sheetViews>
    <sheetView workbookViewId="0" topLeftCell="A16">
      <selection activeCell="C38" sqref="C38"/>
    </sheetView>
  </sheetViews>
  <sheetFormatPr defaultColWidth="9.00390625" defaultRowHeight="16.5"/>
  <cols>
    <col min="1" max="1" width="10.25390625" style="8" customWidth="1"/>
    <col min="2" max="2" width="22.375" style="8" customWidth="1"/>
    <col min="3" max="3" width="6.625" style="9" customWidth="1"/>
    <col min="4" max="4" width="12.625" style="8" customWidth="1"/>
    <col min="5" max="5" width="12.625" style="73" customWidth="1"/>
    <col min="6" max="6" width="1.4921875" style="8" customWidth="1"/>
    <col min="7" max="8" width="12.625" style="8" customWidth="1"/>
    <col min="9" max="9" width="13.00390625" style="8" customWidth="1"/>
    <col min="10" max="14" width="9.00390625" style="148" customWidth="1"/>
    <col min="15" max="16384" width="9.00390625" style="8" customWidth="1"/>
  </cols>
  <sheetData>
    <row r="1" spans="1:14" s="2" customFormat="1" ht="15">
      <c r="A1" s="1" t="s">
        <v>0</v>
      </c>
      <c r="C1" s="3"/>
      <c r="E1" s="117"/>
      <c r="J1" s="146"/>
      <c r="K1" s="146"/>
      <c r="L1" s="146"/>
      <c r="M1" s="146"/>
      <c r="N1" s="146"/>
    </row>
    <row r="2" spans="1:14" s="2" customFormat="1" ht="15">
      <c r="A2" s="1" t="s">
        <v>1</v>
      </c>
      <c r="C2" s="3"/>
      <c r="E2" s="117"/>
      <c r="J2" s="146"/>
      <c r="K2" s="146"/>
      <c r="L2" s="146"/>
      <c r="M2" s="146"/>
      <c r="N2" s="146"/>
    </row>
    <row r="3" spans="1:14" s="2" customFormat="1" ht="15">
      <c r="A3" s="1" t="s">
        <v>243</v>
      </c>
      <c r="C3" s="3"/>
      <c r="E3" s="117"/>
      <c r="J3" s="146"/>
      <c r="K3" s="146"/>
      <c r="L3" s="146"/>
      <c r="M3" s="146"/>
      <c r="N3" s="146"/>
    </row>
    <row r="4" spans="1:14" s="2" customFormat="1" ht="15">
      <c r="A4" s="1"/>
      <c r="C4" s="3"/>
      <c r="E4" s="117"/>
      <c r="J4" s="146"/>
      <c r="K4" s="146"/>
      <c r="L4" s="146"/>
      <c r="M4" s="146"/>
      <c r="N4" s="146"/>
    </row>
    <row r="5" spans="1:14" s="2" customFormat="1" ht="15">
      <c r="A5" s="4"/>
      <c r="C5" s="3"/>
      <c r="E5" s="117"/>
      <c r="G5" s="4"/>
      <c r="J5" s="146"/>
      <c r="K5" s="146"/>
      <c r="L5" s="146"/>
      <c r="M5" s="146"/>
      <c r="N5" s="146"/>
    </row>
    <row r="6" spans="3:14" s="2" customFormat="1" ht="15">
      <c r="C6" s="3"/>
      <c r="D6" s="161" t="s">
        <v>112</v>
      </c>
      <c r="E6" s="161"/>
      <c r="G6" s="162" t="s">
        <v>244</v>
      </c>
      <c r="H6" s="162"/>
      <c r="I6" s="5"/>
      <c r="J6" s="146"/>
      <c r="K6" s="146"/>
      <c r="L6" s="146"/>
      <c r="M6" s="146"/>
      <c r="N6" s="146"/>
    </row>
    <row r="7" spans="3:14" s="3" customFormat="1" ht="15">
      <c r="C7" s="5" t="s">
        <v>2</v>
      </c>
      <c r="D7" s="6">
        <v>38990</v>
      </c>
      <c r="E7" s="118">
        <v>38625</v>
      </c>
      <c r="F7" s="7"/>
      <c r="G7" s="6">
        <f>D7</f>
        <v>38990</v>
      </c>
      <c r="H7" s="6">
        <f>E7</f>
        <v>38625</v>
      </c>
      <c r="I7" s="6"/>
      <c r="J7" s="147"/>
      <c r="K7" s="147"/>
      <c r="L7" s="147"/>
      <c r="M7" s="147"/>
      <c r="N7" s="147"/>
    </row>
    <row r="8" spans="4:14" s="3" customFormat="1" ht="15">
      <c r="D8" s="5" t="s">
        <v>3</v>
      </c>
      <c r="E8" s="116" t="s">
        <v>3</v>
      </c>
      <c r="G8" s="5" t="s">
        <v>3</v>
      </c>
      <c r="H8" s="5" t="s">
        <v>3</v>
      </c>
      <c r="I8" s="5"/>
      <c r="J8" s="147"/>
      <c r="K8" s="147"/>
      <c r="L8" s="147"/>
      <c r="M8" s="147"/>
      <c r="N8" s="147"/>
    </row>
    <row r="9" ht="13.5" thickBot="1"/>
    <row r="10" spans="1:15" ht="12.75">
      <c r="A10" s="8" t="s">
        <v>4</v>
      </c>
      <c r="C10" s="9">
        <v>10</v>
      </c>
      <c r="D10" s="10">
        <v>173946</v>
      </c>
      <c r="E10" s="74">
        <v>78075</v>
      </c>
      <c r="F10" s="74"/>
      <c r="G10" s="10">
        <v>412415</v>
      </c>
      <c r="H10" s="10">
        <f>E10+130913</f>
        <v>208988</v>
      </c>
      <c r="I10" s="10">
        <f>K10+L10+M10</f>
        <v>173370</v>
      </c>
      <c r="J10" s="148">
        <v>239045</v>
      </c>
      <c r="K10" s="148">
        <v>173946</v>
      </c>
      <c r="L10" s="148">
        <v>-12</v>
      </c>
      <c r="M10" s="148">
        <v>-564</v>
      </c>
      <c r="N10" s="151">
        <f>SUM(J10:M10)</f>
        <v>412415</v>
      </c>
      <c r="O10" s="155">
        <f>J10+L10+M10</f>
        <v>238469</v>
      </c>
    </row>
    <row r="11" spans="4:14" ht="12.75">
      <c r="D11" s="10"/>
      <c r="E11" s="74"/>
      <c r="F11" s="74"/>
      <c r="G11" s="11"/>
      <c r="H11" s="10"/>
      <c r="I11" s="10">
        <f aca="true" t="shared" si="0" ref="I11:I30">K11+L11+M11</f>
        <v>0</v>
      </c>
      <c r="N11" s="152"/>
    </row>
    <row r="12" spans="1:14" ht="12.75">
      <c r="A12" s="8" t="s">
        <v>187</v>
      </c>
      <c r="D12" s="10">
        <f>-159080-1611</f>
        <v>-160691</v>
      </c>
      <c r="E12" s="74">
        <f>-72842-1273</f>
        <v>-74115</v>
      </c>
      <c r="F12" s="74"/>
      <c r="G12" s="11">
        <f>-363319-4496</f>
        <v>-367815</v>
      </c>
      <c r="H12" s="10">
        <f>E12-122186</f>
        <v>-196301</v>
      </c>
      <c r="I12" s="10">
        <f t="shared" si="0"/>
        <v>-160763</v>
      </c>
      <c r="J12" s="148">
        <v>-207052</v>
      </c>
      <c r="K12" s="148">
        <v>-160691</v>
      </c>
      <c r="L12" s="148">
        <v>-1106</v>
      </c>
      <c r="M12" s="148">
        <v>1034</v>
      </c>
      <c r="N12" s="152">
        <f aca="true" t="shared" si="1" ref="N12:N31">SUM(J12:M12)</f>
        <v>-367815</v>
      </c>
    </row>
    <row r="13" spans="4:14" ht="12.75">
      <c r="D13" s="12"/>
      <c r="E13" s="111"/>
      <c r="F13" s="74"/>
      <c r="G13" s="12"/>
      <c r="H13" s="12"/>
      <c r="I13" s="10">
        <f t="shared" si="0"/>
        <v>0</v>
      </c>
      <c r="N13" s="152">
        <f t="shared" si="1"/>
        <v>0</v>
      </c>
    </row>
    <row r="14" spans="1:14" ht="12.75">
      <c r="A14" s="42" t="s">
        <v>170</v>
      </c>
      <c r="D14" s="10">
        <f>SUM(D10:D12)</f>
        <v>13255</v>
      </c>
      <c r="E14" s="74">
        <f>SUM(E10:E12)</f>
        <v>3960</v>
      </c>
      <c r="F14" s="74"/>
      <c r="G14" s="11">
        <f>SUM(G10:G12)</f>
        <v>44600</v>
      </c>
      <c r="H14" s="11">
        <f>SUM(H10:H12)</f>
        <v>12687</v>
      </c>
      <c r="I14" s="10">
        <f t="shared" si="0"/>
        <v>12607</v>
      </c>
      <c r="J14" s="148">
        <v>31993</v>
      </c>
      <c r="K14" s="154">
        <f>SUM(K9:K13)</f>
        <v>13255</v>
      </c>
      <c r="L14" s="148">
        <v>-1118</v>
      </c>
      <c r="M14" s="148">
        <v>470</v>
      </c>
      <c r="N14" s="152">
        <f t="shared" si="1"/>
        <v>44600</v>
      </c>
    </row>
    <row r="15" spans="4:14" ht="12.75">
      <c r="D15" s="10"/>
      <c r="E15" s="74"/>
      <c r="F15" s="74"/>
      <c r="G15" s="11"/>
      <c r="H15" s="10"/>
      <c r="I15" s="10">
        <f t="shared" si="0"/>
        <v>0</v>
      </c>
      <c r="N15" s="152">
        <f t="shared" si="1"/>
        <v>0</v>
      </c>
    </row>
    <row r="16" spans="1:14" ht="12.75">
      <c r="A16" s="8" t="s">
        <v>171</v>
      </c>
      <c r="D16" s="10">
        <f>508+72</f>
        <v>580</v>
      </c>
      <c r="E16" s="74">
        <v>83</v>
      </c>
      <c r="F16" s="74"/>
      <c r="G16" s="11">
        <f>574+131</f>
        <v>705</v>
      </c>
      <c r="H16" s="10">
        <f>E16+694</f>
        <v>777</v>
      </c>
      <c r="I16" s="10">
        <f t="shared" si="0"/>
        <v>-415</v>
      </c>
      <c r="J16" s="148">
        <v>1120</v>
      </c>
      <c r="K16" s="148">
        <v>580</v>
      </c>
      <c r="L16" s="148">
        <v>16</v>
      </c>
      <c r="M16" s="148">
        <v>-1011</v>
      </c>
      <c r="N16" s="152">
        <f t="shared" si="1"/>
        <v>705</v>
      </c>
    </row>
    <row r="17" spans="4:14" ht="12.75">
      <c r="D17" s="10"/>
      <c r="E17" s="74"/>
      <c r="F17" s="74"/>
      <c r="G17" s="11"/>
      <c r="H17" s="10"/>
      <c r="I17" s="10">
        <f t="shared" si="0"/>
        <v>0</v>
      </c>
      <c r="N17" s="152">
        <f t="shared" si="1"/>
        <v>0</v>
      </c>
    </row>
    <row r="18" spans="1:14" ht="12.75">
      <c r="A18" s="8" t="s">
        <v>172</v>
      </c>
      <c r="D18" s="10">
        <v>-733</v>
      </c>
      <c r="E18" s="74">
        <f>-574</f>
        <v>-574</v>
      </c>
      <c r="F18" s="74"/>
      <c r="G18" s="11">
        <v>-2017</v>
      </c>
      <c r="H18" s="10">
        <f>E18-1127</f>
        <v>-1701</v>
      </c>
      <c r="I18" s="10">
        <f t="shared" si="0"/>
        <v>-733</v>
      </c>
      <c r="J18" s="148">
        <v>-1285</v>
      </c>
      <c r="K18" s="148">
        <v>-733</v>
      </c>
      <c r="L18" s="148">
        <v>0</v>
      </c>
      <c r="M18" s="148">
        <v>0</v>
      </c>
      <c r="N18" s="152">
        <f t="shared" si="1"/>
        <v>-2018</v>
      </c>
    </row>
    <row r="19" spans="4:14" ht="12.75">
      <c r="D19" s="11"/>
      <c r="E19" s="109"/>
      <c r="F19" s="109"/>
      <c r="G19" s="11"/>
      <c r="H19" s="11"/>
      <c r="I19" s="10">
        <f t="shared" si="0"/>
        <v>0</v>
      </c>
      <c r="N19" s="152">
        <f t="shared" si="1"/>
        <v>0</v>
      </c>
    </row>
    <row r="20" spans="1:14" ht="12.75">
      <c r="A20" s="8" t="s">
        <v>173</v>
      </c>
      <c r="C20" s="68"/>
      <c r="D20" s="11">
        <f>-1836-147</f>
        <v>-1983</v>
      </c>
      <c r="E20" s="109">
        <f>-903-89</f>
        <v>-992</v>
      </c>
      <c r="F20" s="109"/>
      <c r="G20" s="11">
        <f>-6199-336</f>
        <v>-6535</v>
      </c>
      <c r="H20" s="11">
        <f>E20-2703</f>
        <v>-3695</v>
      </c>
      <c r="I20" s="10">
        <f t="shared" si="0"/>
        <v>566</v>
      </c>
      <c r="J20" s="149">
        <v>-7100</v>
      </c>
      <c r="K20" s="148">
        <v>-1983</v>
      </c>
      <c r="L20" s="148">
        <v>2525</v>
      </c>
      <c r="M20" s="148">
        <v>24</v>
      </c>
      <c r="N20" s="152">
        <f t="shared" si="1"/>
        <v>-6534</v>
      </c>
    </row>
    <row r="21" spans="3:14" ht="12.75">
      <c r="C21" s="68"/>
      <c r="D21" s="12"/>
      <c r="E21" s="111"/>
      <c r="F21" s="109"/>
      <c r="G21" s="12"/>
      <c r="H21" s="12"/>
      <c r="I21" s="10">
        <f t="shared" si="0"/>
        <v>0</v>
      </c>
      <c r="J21" s="149"/>
      <c r="N21" s="152">
        <f t="shared" si="1"/>
        <v>0</v>
      </c>
    </row>
    <row r="22" spans="1:14" ht="12.75">
      <c r="A22" s="8" t="s">
        <v>220</v>
      </c>
      <c r="C22" s="68"/>
      <c r="D22" s="11">
        <f>SUM(D14:D21)</f>
        <v>11119</v>
      </c>
      <c r="E22" s="109">
        <f>SUM(E14:E21)</f>
        <v>2477</v>
      </c>
      <c r="F22" s="109">
        <f>SUM(F14:F21)</f>
        <v>0</v>
      </c>
      <c r="G22" s="11">
        <f>SUM(G14:G21)</f>
        <v>36753</v>
      </c>
      <c r="H22" s="11">
        <f>SUM(H14:H21)</f>
        <v>8068</v>
      </c>
      <c r="I22" s="10">
        <f t="shared" si="0"/>
        <v>12025</v>
      </c>
      <c r="J22" s="149">
        <v>24728</v>
      </c>
      <c r="K22" s="148">
        <f>SUM(K14:K20)</f>
        <v>11119</v>
      </c>
      <c r="L22" s="148">
        <v>1423</v>
      </c>
      <c r="M22" s="148">
        <v>-517</v>
      </c>
      <c r="N22" s="152">
        <f t="shared" si="1"/>
        <v>36753</v>
      </c>
    </row>
    <row r="23" spans="4:14" ht="12.75">
      <c r="D23" s="10"/>
      <c r="E23" s="74"/>
      <c r="F23" s="109"/>
      <c r="G23" s="10"/>
      <c r="H23" s="10"/>
      <c r="I23" s="10">
        <f t="shared" si="0"/>
        <v>0</v>
      </c>
      <c r="N23" s="152">
        <f t="shared" si="1"/>
        <v>0</v>
      </c>
    </row>
    <row r="24" spans="1:14" ht="12.75">
      <c r="A24" s="8" t="s">
        <v>174</v>
      </c>
      <c r="D24" s="11">
        <f>-1179+56+11</f>
        <v>-1112</v>
      </c>
      <c r="E24" s="109">
        <v>-880</v>
      </c>
      <c r="F24" s="109"/>
      <c r="G24" s="11">
        <f>-4028+46+79</f>
        <v>-3903</v>
      </c>
      <c r="H24" s="11">
        <f>E24-1186</f>
        <v>-2066</v>
      </c>
      <c r="I24" s="10">
        <f t="shared" si="0"/>
        <v>-1117</v>
      </c>
      <c r="J24" s="148">
        <v>-2786</v>
      </c>
      <c r="K24" s="148">
        <v>-1112</v>
      </c>
      <c r="L24" s="148">
        <v>-21</v>
      </c>
      <c r="M24" s="148">
        <v>16</v>
      </c>
      <c r="N24" s="152">
        <f t="shared" si="1"/>
        <v>-3903</v>
      </c>
    </row>
    <row r="25" spans="4:14" ht="12.75">
      <c r="D25" s="12"/>
      <c r="E25" s="111"/>
      <c r="F25" s="109"/>
      <c r="G25" s="12"/>
      <c r="H25" s="12"/>
      <c r="I25" s="10">
        <f t="shared" si="0"/>
        <v>0</v>
      </c>
      <c r="N25" s="152">
        <f t="shared" si="1"/>
        <v>0</v>
      </c>
    </row>
    <row r="26" spans="1:14" ht="12.75">
      <c r="A26" s="42" t="s">
        <v>186</v>
      </c>
      <c r="C26" s="9">
        <v>10</v>
      </c>
      <c r="D26" s="10">
        <f>SUM(D22:D25)</f>
        <v>10007</v>
      </c>
      <c r="E26" s="74">
        <f>SUM(E22:E25)</f>
        <v>1597</v>
      </c>
      <c r="F26" s="74">
        <f>SUM(F22:F25)</f>
        <v>0</v>
      </c>
      <c r="G26" s="10">
        <f>SUM(G22:G25)</f>
        <v>32850</v>
      </c>
      <c r="H26" s="10">
        <f>SUM(H22:H25)</f>
        <v>6002</v>
      </c>
      <c r="I26" s="10">
        <f t="shared" si="0"/>
        <v>10908</v>
      </c>
      <c r="J26" s="148">
        <v>21942</v>
      </c>
      <c r="K26" s="148">
        <f>SUM(K22:K24)</f>
        <v>10007</v>
      </c>
      <c r="L26" s="148">
        <v>1402</v>
      </c>
      <c r="M26" s="148">
        <v>-501</v>
      </c>
      <c r="N26" s="152">
        <f t="shared" si="1"/>
        <v>32850</v>
      </c>
    </row>
    <row r="27" spans="4:14" ht="12.75">
      <c r="D27" s="10"/>
      <c r="E27" s="74"/>
      <c r="F27" s="74"/>
      <c r="G27" s="10"/>
      <c r="H27" s="10"/>
      <c r="I27" s="10">
        <f t="shared" si="0"/>
        <v>0</v>
      </c>
      <c r="N27" s="152">
        <f t="shared" si="1"/>
        <v>0</v>
      </c>
    </row>
    <row r="28" spans="1:14" ht="12.75">
      <c r="A28" s="8" t="s">
        <v>188</v>
      </c>
      <c r="C28" s="9">
        <v>20</v>
      </c>
      <c r="D28" s="12">
        <v>-618</v>
      </c>
      <c r="E28" s="111">
        <v>256</v>
      </c>
      <c r="F28" s="74"/>
      <c r="G28" s="12">
        <v>-2286</v>
      </c>
      <c r="H28" s="12">
        <f>E28-504</f>
        <v>-248</v>
      </c>
      <c r="I28" s="10">
        <f t="shared" si="0"/>
        <v>-618</v>
      </c>
      <c r="J28" s="148">
        <v>-1668</v>
      </c>
      <c r="K28" s="148">
        <v>-618</v>
      </c>
      <c r="L28" s="148">
        <v>0</v>
      </c>
      <c r="M28" s="148">
        <v>0</v>
      </c>
      <c r="N28" s="152">
        <f t="shared" si="1"/>
        <v>-2286</v>
      </c>
    </row>
    <row r="29" spans="4:14" ht="12.75">
      <c r="D29" s="10"/>
      <c r="E29" s="74"/>
      <c r="F29" s="74"/>
      <c r="G29" s="10"/>
      <c r="H29" s="10"/>
      <c r="I29" s="10">
        <f t="shared" si="0"/>
        <v>0</v>
      </c>
      <c r="N29" s="152">
        <f t="shared" si="1"/>
        <v>0</v>
      </c>
    </row>
    <row r="30" spans="1:14" ht="13.5" thickBot="1">
      <c r="A30" s="42" t="s">
        <v>237</v>
      </c>
      <c r="D30" s="10">
        <f>D26+D28</f>
        <v>9389</v>
      </c>
      <c r="E30" s="74">
        <f>E26+E28</f>
        <v>1853</v>
      </c>
      <c r="F30" s="74"/>
      <c r="G30" s="10">
        <f>G26+G28</f>
        <v>30564</v>
      </c>
      <c r="H30" s="10">
        <f>H26+H28</f>
        <v>5754</v>
      </c>
      <c r="I30" s="10">
        <f t="shared" si="0"/>
        <v>10290</v>
      </c>
      <c r="J30" s="148">
        <v>20274</v>
      </c>
      <c r="K30" s="148">
        <f>SUM(K26:K28)</f>
        <v>9389</v>
      </c>
      <c r="L30" s="148">
        <v>1402</v>
      </c>
      <c r="M30" s="148">
        <v>-501</v>
      </c>
      <c r="N30" s="153">
        <f t="shared" si="1"/>
        <v>30564</v>
      </c>
    </row>
    <row r="31" spans="1:14" ht="13.5" thickBot="1">
      <c r="A31" s="42" t="s">
        <v>238</v>
      </c>
      <c r="D31" s="14"/>
      <c r="E31" s="119"/>
      <c r="F31" s="10"/>
      <c r="G31" s="14"/>
      <c r="H31" s="14"/>
      <c r="I31" s="11"/>
      <c r="N31" s="148">
        <f t="shared" si="1"/>
        <v>0</v>
      </c>
    </row>
    <row r="32" spans="4:9" ht="13.5" thickTop="1">
      <c r="D32" s="11"/>
      <c r="E32" s="109"/>
      <c r="F32" s="10"/>
      <c r="G32" s="11"/>
      <c r="H32" s="11"/>
      <c r="I32" s="11"/>
    </row>
    <row r="33" spans="4:9" ht="12.75">
      <c r="D33" s="10"/>
      <c r="E33" s="74"/>
      <c r="F33" s="10"/>
      <c r="G33" s="10"/>
      <c r="H33" s="10"/>
      <c r="I33" s="10"/>
    </row>
    <row r="34" spans="1:14" s="42" customFormat="1" ht="12.75">
      <c r="A34" s="42" t="s">
        <v>189</v>
      </c>
      <c r="C34" s="40"/>
      <c r="D34" s="133"/>
      <c r="E34" s="134"/>
      <c r="F34" s="133"/>
      <c r="G34" s="133"/>
      <c r="H34" s="133"/>
      <c r="I34" s="133"/>
      <c r="J34" s="150"/>
      <c r="K34" s="150"/>
      <c r="L34" s="150"/>
      <c r="M34" s="150"/>
      <c r="N34" s="150"/>
    </row>
    <row r="35" spans="1:14" s="42" customFormat="1" ht="12.75">
      <c r="A35" s="42" t="s">
        <v>190</v>
      </c>
      <c r="C35" s="40"/>
      <c r="D35" s="133"/>
      <c r="E35" s="134"/>
      <c r="F35" s="133"/>
      <c r="G35" s="133"/>
      <c r="H35" s="133"/>
      <c r="I35" s="133"/>
      <c r="J35" s="150"/>
      <c r="K35" s="150"/>
      <c r="L35" s="150"/>
      <c r="M35" s="150"/>
      <c r="N35" s="150"/>
    </row>
    <row r="36" spans="1:9" ht="12.75">
      <c r="A36" s="8" t="s">
        <v>137</v>
      </c>
      <c r="C36" s="9">
        <v>28</v>
      </c>
      <c r="D36" s="80">
        <f>'explanatory notes'!E372</f>
        <v>14.697978458922044</v>
      </c>
      <c r="E36" s="120">
        <f>'explanatory notes'!F372</f>
        <v>3.297035692679976</v>
      </c>
      <c r="F36" s="10">
        <f>'explanatory notes'!G372</f>
        <v>51.70203981158561</v>
      </c>
      <c r="G36" s="80">
        <f>'explanatory notes'!G372</f>
        <v>51.70203981158561</v>
      </c>
      <c r="H36" s="80">
        <f>'explanatory notes'!H372</f>
        <v>10.250106883283454</v>
      </c>
      <c r="I36" s="80"/>
    </row>
    <row r="37" spans="1:9" ht="13.5" thickBot="1">
      <c r="A37" s="8" t="s">
        <v>138</v>
      </c>
      <c r="C37" s="9">
        <v>28</v>
      </c>
      <c r="D37" s="15">
        <f>'explanatory notes'!E391</f>
        <v>14.532361110274863</v>
      </c>
      <c r="E37" s="121">
        <f>'explanatory notes'!F391</f>
        <v>3.297035692679976</v>
      </c>
      <c r="F37" s="79">
        <f>'explanatory notes'!G389</f>
        <v>59800.656</v>
      </c>
      <c r="G37" s="15">
        <f>'explanatory notes'!G391</f>
        <v>51.10980722351942</v>
      </c>
      <c r="H37" s="15">
        <f>'explanatory notes'!H391</f>
        <v>10.198872700202063</v>
      </c>
      <c r="I37" s="79"/>
    </row>
    <row r="38" spans="4:9" ht="13.5" thickTop="1">
      <c r="D38" s="79"/>
      <c r="E38" s="122"/>
      <c r="F38" s="79"/>
      <c r="G38" s="79"/>
      <c r="H38" s="79"/>
      <c r="I38" s="79"/>
    </row>
    <row r="39" spans="4:9" ht="12.75">
      <c r="D39" s="79"/>
      <c r="E39" s="122"/>
      <c r="F39" s="79"/>
      <c r="G39" s="79"/>
      <c r="H39" s="79"/>
      <c r="I39" s="79"/>
    </row>
    <row r="40" spans="4:9" ht="12.75">
      <c r="D40" s="79"/>
      <c r="E40" s="122"/>
      <c r="F40" s="79"/>
      <c r="G40" s="79"/>
      <c r="H40" s="79"/>
      <c r="I40" s="79"/>
    </row>
    <row r="41" spans="4:9" ht="12.75">
      <c r="D41" s="79"/>
      <c r="E41" s="122"/>
      <c r="F41" s="79"/>
      <c r="G41" s="79"/>
      <c r="H41" s="79"/>
      <c r="I41" s="79"/>
    </row>
    <row r="42" spans="4:9" ht="12.75">
      <c r="D42" s="79"/>
      <c r="E42" s="122"/>
      <c r="F42" s="79"/>
      <c r="G42" s="79"/>
      <c r="H42" s="79"/>
      <c r="I42" s="79"/>
    </row>
    <row r="43" spans="4:9" ht="12.75">
      <c r="D43" s="79"/>
      <c r="E43" s="122"/>
      <c r="F43" s="79"/>
      <c r="G43" s="79"/>
      <c r="H43" s="79"/>
      <c r="I43" s="79"/>
    </row>
    <row r="44" spans="4:9" ht="12.75">
      <c r="D44" s="79"/>
      <c r="E44" s="122"/>
      <c r="F44" s="79"/>
      <c r="G44" s="79"/>
      <c r="H44" s="79"/>
      <c r="I44" s="79"/>
    </row>
    <row r="45" spans="4:9" ht="12.75">
      <c r="D45" s="79"/>
      <c r="E45" s="122"/>
      <c r="F45" s="79"/>
      <c r="G45" s="79"/>
      <c r="H45" s="79"/>
      <c r="I45" s="79"/>
    </row>
    <row r="46" spans="4:9" ht="12.75">
      <c r="D46" s="79"/>
      <c r="E46" s="122"/>
      <c r="F46" s="79"/>
      <c r="G46" s="79"/>
      <c r="H46" s="79"/>
      <c r="I46" s="79"/>
    </row>
    <row r="47" spans="4:9" ht="12.75">
      <c r="D47" s="79"/>
      <c r="E47" s="122"/>
      <c r="F47" s="79"/>
      <c r="G47" s="79"/>
      <c r="H47" s="79"/>
      <c r="I47" s="79"/>
    </row>
    <row r="48" spans="4:9" ht="12.75">
      <c r="D48" s="79"/>
      <c r="E48" s="122"/>
      <c r="F48" s="79"/>
      <c r="G48" s="79"/>
      <c r="H48" s="79"/>
      <c r="I48" s="79"/>
    </row>
    <row r="49" spans="4:9" ht="12.75">
      <c r="D49" s="79"/>
      <c r="E49" s="122"/>
      <c r="F49" s="79"/>
      <c r="G49" s="79"/>
      <c r="H49" s="79"/>
      <c r="I49" s="79"/>
    </row>
    <row r="50" spans="4:9" ht="12.75">
      <c r="D50" s="79"/>
      <c r="E50" s="122"/>
      <c r="F50" s="79"/>
      <c r="G50" s="79"/>
      <c r="H50" s="79"/>
      <c r="I50" s="79"/>
    </row>
    <row r="51" spans="4:9" ht="12.75">
      <c r="D51" s="79"/>
      <c r="E51" s="122"/>
      <c r="F51" s="79"/>
      <c r="G51" s="79"/>
      <c r="H51" s="79"/>
      <c r="I51" s="79"/>
    </row>
    <row r="52" spans="4:9" ht="12.75">
      <c r="D52" s="79"/>
      <c r="E52" s="122"/>
      <c r="F52" s="79"/>
      <c r="G52" s="79"/>
      <c r="H52" s="79"/>
      <c r="I52" s="79"/>
    </row>
    <row r="53" spans="4:9" ht="12.75">
      <c r="D53" s="79"/>
      <c r="E53" s="122"/>
      <c r="F53" s="79"/>
      <c r="G53" s="79"/>
      <c r="H53" s="79"/>
      <c r="I53" s="79"/>
    </row>
    <row r="54" spans="4:9" ht="12.75">
      <c r="D54" s="79"/>
      <c r="E54" s="122"/>
      <c r="F54" s="79"/>
      <c r="G54" s="79"/>
      <c r="H54" s="79"/>
      <c r="I54" s="79"/>
    </row>
    <row r="55" spans="4:9" ht="12.75">
      <c r="D55" s="79"/>
      <c r="E55" s="122"/>
      <c r="F55" s="79"/>
      <c r="G55" s="79"/>
      <c r="H55" s="79"/>
      <c r="I55" s="79"/>
    </row>
    <row r="56" spans="4:9" ht="12.75">
      <c r="D56" s="79"/>
      <c r="E56" s="122"/>
      <c r="F56" s="79"/>
      <c r="G56" s="79"/>
      <c r="H56" s="79"/>
      <c r="I56" s="79"/>
    </row>
    <row r="57" spans="4:9" ht="12.75">
      <c r="D57" s="79"/>
      <c r="E57" s="122"/>
      <c r="F57" s="79"/>
      <c r="G57" s="79"/>
      <c r="H57" s="79"/>
      <c r="I57" s="79"/>
    </row>
    <row r="58" spans="4:9" ht="12.75">
      <c r="D58" s="79"/>
      <c r="E58" s="122"/>
      <c r="F58" s="79"/>
      <c r="G58" s="79"/>
      <c r="H58" s="79"/>
      <c r="I58" s="79"/>
    </row>
    <row r="59" spans="1:9" ht="12.75">
      <c r="A59" s="8" t="s">
        <v>85</v>
      </c>
      <c r="D59" s="10"/>
      <c r="E59" s="74"/>
      <c r="F59" s="10"/>
      <c r="G59" s="10"/>
      <c r="H59" s="10"/>
      <c r="I59" s="10"/>
    </row>
    <row r="60" spans="1:9" ht="12.75">
      <c r="A60" s="8" t="s">
        <v>236</v>
      </c>
      <c r="D60" s="10"/>
      <c r="E60" s="74"/>
      <c r="F60" s="10"/>
      <c r="G60" s="10"/>
      <c r="H60" s="10"/>
      <c r="I60" s="10"/>
    </row>
    <row r="74" spans="3:5" ht="12.75">
      <c r="C74" s="16"/>
      <c r="D74" s="17"/>
      <c r="E74" s="123"/>
    </row>
  </sheetData>
  <mergeCells count="2">
    <mergeCell ref="D6:E6"/>
    <mergeCell ref="G6:H6"/>
  </mergeCells>
  <printOptions/>
  <pageMargins left="0.5" right="0.5" top="0.5" bottom="0.25" header="0.5" footer="0.5"/>
  <pageSetup fitToHeight="1" fitToWidth="1" horizontalDpi="600" verticalDpi="600" orientation="portrait" paperSize="9" scale="85"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3"/>
  <sheetViews>
    <sheetView workbookViewId="0" topLeftCell="A22">
      <selection activeCell="B58" sqref="B58"/>
    </sheetView>
  </sheetViews>
  <sheetFormatPr defaultColWidth="9.00390625" defaultRowHeight="16.5"/>
  <cols>
    <col min="1" max="1" width="4.625" style="22" customWidth="1"/>
    <col min="2" max="2" width="8.625" style="20" customWidth="1"/>
    <col min="3" max="5" width="9.00390625" style="21" customWidth="1"/>
    <col min="6" max="6" width="7.625" style="21" customWidth="1"/>
    <col min="7" max="7" width="7.125" style="22" customWidth="1"/>
    <col min="8" max="8" width="13.625" style="2" customWidth="1"/>
    <col min="9" max="9" width="2.00390625" style="21" customWidth="1"/>
    <col min="10" max="10" width="13.625" style="21" customWidth="1"/>
    <col min="11" max="16384" width="9.00390625" style="21" customWidth="1"/>
  </cols>
  <sheetData>
    <row r="1" spans="1:10" ht="15">
      <c r="A1" s="19" t="s">
        <v>0</v>
      </c>
      <c r="J1" s="22"/>
    </row>
    <row r="2" spans="1:10" ht="15">
      <c r="A2" s="19" t="s">
        <v>6</v>
      </c>
      <c r="H2" s="5"/>
      <c r="J2" s="23" t="s">
        <v>7</v>
      </c>
    </row>
    <row r="3" spans="1:10" ht="15">
      <c r="A3" s="19" t="s">
        <v>245</v>
      </c>
      <c r="H3" s="5" t="s">
        <v>8</v>
      </c>
      <c r="J3" s="23" t="s">
        <v>9</v>
      </c>
    </row>
    <row r="4" spans="8:10" ht="15">
      <c r="H4" s="5" t="s">
        <v>10</v>
      </c>
      <c r="J4" s="23" t="s">
        <v>11</v>
      </c>
    </row>
    <row r="5" spans="8:10" ht="15">
      <c r="H5" s="5" t="s">
        <v>12</v>
      </c>
      <c r="J5" s="23" t="s">
        <v>13</v>
      </c>
    </row>
    <row r="6" spans="7:10" ht="15">
      <c r="G6" s="23" t="s">
        <v>2</v>
      </c>
      <c r="H6" s="6">
        <v>38990</v>
      </c>
      <c r="J6" s="6">
        <v>38717</v>
      </c>
    </row>
    <row r="7" spans="8:10" ht="15">
      <c r="H7" s="5" t="s">
        <v>3</v>
      </c>
      <c r="J7" s="23" t="s">
        <v>3</v>
      </c>
    </row>
    <row r="8" spans="8:10" ht="15">
      <c r="H8" s="5"/>
      <c r="J8" s="23" t="s">
        <v>176</v>
      </c>
    </row>
    <row r="9" spans="2:10" ht="15">
      <c r="B9" s="19" t="s">
        <v>177</v>
      </c>
      <c r="H9" s="3"/>
      <c r="J9" s="22"/>
    </row>
    <row r="10" spans="2:10" ht="15">
      <c r="B10" s="19" t="s">
        <v>155</v>
      </c>
      <c r="H10" s="3"/>
      <c r="J10" s="22"/>
    </row>
    <row r="11" spans="2:10" ht="15">
      <c r="B11" s="20" t="s">
        <v>191</v>
      </c>
      <c r="G11" s="24" t="s">
        <v>222</v>
      </c>
      <c r="H11" s="26">
        <v>61007</v>
      </c>
      <c r="J11" s="95">
        <v>57740</v>
      </c>
    </row>
    <row r="12" spans="2:10" ht="15">
      <c r="B12" s="20" t="s">
        <v>254</v>
      </c>
      <c r="G12" s="24"/>
      <c r="H12" s="28">
        <v>436</v>
      </c>
      <c r="J12" s="137">
        <v>0</v>
      </c>
    </row>
    <row r="13" spans="2:10" ht="15">
      <c r="B13" s="20" t="s">
        <v>169</v>
      </c>
      <c r="G13" s="24" t="s">
        <v>103</v>
      </c>
      <c r="H13" s="28">
        <v>23</v>
      </c>
      <c r="J13" s="29">
        <v>19</v>
      </c>
    </row>
    <row r="14" spans="7:10" ht="15">
      <c r="G14" s="24"/>
      <c r="H14" s="31">
        <f>SUM(H11:H13)</f>
        <v>61466</v>
      </c>
      <c r="J14" s="96">
        <f>SUM(J11:J13)</f>
        <v>57759</v>
      </c>
    </row>
    <row r="15" ht="15" customHeight="1">
      <c r="J15" s="25"/>
    </row>
    <row r="16" spans="2:10" ht="15">
      <c r="B16" s="19" t="s">
        <v>14</v>
      </c>
      <c r="J16" s="25"/>
    </row>
    <row r="17" spans="2:10" ht="15">
      <c r="B17" s="21" t="s">
        <v>164</v>
      </c>
      <c r="H17" s="113">
        <v>55179</v>
      </c>
      <c r="J17" s="27">
        <v>41851</v>
      </c>
    </row>
    <row r="18" spans="2:10" ht="15">
      <c r="B18" s="21" t="s">
        <v>192</v>
      </c>
      <c r="H18" s="114">
        <v>126432</v>
      </c>
      <c r="J18" s="29">
        <v>62900</v>
      </c>
    </row>
    <row r="19" spans="2:10" ht="15">
      <c r="B19" s="21" t="s">
        <v>193</v>
      </c>
      <c r="H19" s="114">
        <v>18442</v>
      </c>
      <c r="J19" s="30">
        <v>11310</v>
      </c>
    </row>
    <row r="20" spans="2:10" ht="15">
      <c r="B20" s="21" t="s">
        <v>234</v>
      </c>
      <c r="H20" s="114">
        <v>0</v>
      </c>
      <c r="J20" s="30">
        <v>234</v>
      </c>
    </row>
    <row r="21" spans="2:10" ht="15">
      <c r="B21" s="21" t="s">
        <v>24</v>
      </c>
      <c r="H21" s="114">
        <v>25072</v>
      </c>
      <c r="J21" s="29">
        <v>12550</v>
      </c>
    </row>
    <row r="22" spans="8:10" ht="15">
      <c r="H22" s="115">
        <f>SUM(H17:H21)</f>
        <v>225125</v>
      </c>
      <c r="J22" s="31">
        <f>SUM(J17:J21)</f>
        <v>128845</v>
      </c>
    </row>
    <row r="23" spans="2:10" ht="15" customHeight="1">
      <c r="B23" s="19" t="s">
        <v>168</v>
      </c>
      <c r="H23" s="46">
        <f>H14+H22</f>
        <v>286591</v>
      </c>
      <c r="J23" s="94">
        <f>J14+J22</f>
        <v>186604</v>
      </c>
    </row>
    <row r="24" ht="15" customHeight="1">
      <c r="J24" s="25"/>
    </row>
    <row r="25" spans="2:10" ht="15">
      <c r="B25" s="19" t="s">
        <v>159</v>
      </c>
      <c r="H25" s="69"/>
      <c r="I25" s="34"/>
      <c r="J25" s="69"/>
    </row>
    <row r="26" spans="2:10" ht="15">
      <c r="B26" s="19" t="s">
        <v>194</v>
      </c>
      <c r="H26" s="69"/>
      <c r="I26" s="34"/>
      <c r="J26" s="69"/>
    </row>
    <row r="27" spans="2:10" ht="15">
      <c r="B27" s="20" t="s">
        <v>160</v>
      </c>
      <c r="H27" s="2">
        <f>'statement of changes in equ'!E38</f>
        <v>64028</v>
      </c>
      <c r="J27" s="2">
        <f>'statement of changes in equ'!E15</f>
        <v>56202</v>
      </c>
    </row>
    <row r="28" spans="2:10" ht="15">
      <c r="B28" s="21" t="s">
        <v>161</v>
      </c>
      <c r="H28" s="2">
        <f>'statement of changes in equ'!G38</f>
        <v>1769</v>
      </c>
      <c r="J28" s="25">
        <f>'statement of changes in equ'!G15</f>
        <v>3</v>
      </c>
    </row>
    <row r="29" spans="2:10" ht="15">
      <c r="B29" s="21" t="s">
        <v>162</v>
      </c>
      <c r="H29" s="2">
        <f>'statement of changes in equ'!K38</f>
        <v>701</v>
      </c>
      <c r="J29" s="25">
        <f>478-91</f>
        <v>387</v>
      </c>
    </row>
    <row r="30" spans="2:10" ht="15">
      <c r="B30" s="21" t="s">
        <v>227</v>
      </c>
      <c r="H30" s="2">
        <f>'statement of changes in equ'!M38</f>
        <v>31</v>
      </c>
      <c r="J30" s="25">
        <v>20</v>
      </c>
    </row>
    <row r="31" spans="2:10" ht="15">
      <c r="B31" s="21" t="s">
        <v>163</v>
      </c>
      <c r="H31" s="2">
        <f>'statement of changes in equ'!I38</f>
        <v>2536</v>
      </c>
      <c r="J31" s="25">
        <f>'statement of changes in equ'!I15</f>
        <v>2562</v>
      </c>
    </row>
    <row r="32" spans="2:10" ht="15">
      <c r="B32" s="21" t="s">
        <v>195</v>
      </c>
      <c r="H32" s="32">
        <f>'statement of changes in equ'!O38</f>
        <v>46224</v>
      </c>
      <c r="I32" s="34"/>
      <c r="J32" s="33">
        <f>'statement of changes in equ'!O15</f>
        <v>18816</v>
      </c>
    </row>
    <row r="33" spans="2:10" ht="15">
      <c r="B33" s="19" t="s">
        <v>165</v>
      </c>
      <c r="H33" s="2">
        <f>SUM(H27:H32)</f>
        <v>115289</v>
      </c>
      <c r="I33" s="21">
        <f>SUM(I27:I32)</f>
        <v>0</v>
      </c>
      <c r="J33" s="2">
        <f>SUM(J27:J32)</f>
        <v>77990</v>
      </c>
    </row>
    <row r="35" spans="2:10" ht="15" customHeight="1">
      <c r="B35" s="19" t="s">
        <v>156</v>
      </c>
      <c r="J35" s="25"/>
    </row>
    <row r="36" spans="2:10" ht="15" customHeight="1">
      <c r="B36" s="19" t="s">
        <v>157</v>
      </c>
      <c r="J36" s="25"/>
    </row>
    <row r="37" spans="2:10" ht="15" customHeight="1">
      <c r="B37" s="20" t="s">
        <v>158</v>
      </c>
      <c r="G37" s="24" t="s">
        <v>223</v>
      </c>
      <c r="H37" s="26">
        <f>337+3275</f>
        <v>3612</v>
      </c>
      <c r="J37" s="27">
        <v>4974</v>
      </c>
    </row>
    <row r="38" spans="2:11" ht="15">
      <c r="B38" s="20" t="s">
        <v>196</v>
      </c>
      <c r="H38" s="28">
        <v>6398</v>
      </c>
      <c r="I38" s="34"/>
      <c r="J38" s="28">
        <v>6826</v>
      </c>
      <c r="K38" s="34"/>
    </row>
    <row r="39" spans="8:11" ht="15">
      <c r="H39" s="31">
        <f>SUM(H37:H38)</f>
        <v>10010</v>
      </c>
      <c r="I39" s="34"/>
      <c r="J39" s="31">
        <f>SUM(J37:J38)</f>
        <v>11800</v>
      </c>
      <c r="K39" s="34"/>
    </row>
    <row r="40" ht="15" customHeight="1">
      <c r="J40" s="25"/>
    </row>
    <row r="41" spans="2:10" ht="15" customHeight="1">
      <c r="B41" s="19" t="s">
        <v>15</v>
      </c>
      <c r="H41" s="32"/>
      <c r="J41" s="33"/>
    </row>
    <row r="42" spans="2:10" ht="14.25" customHeight="1">
      <c r="B42" s="21" t="s">
        <v>158</v>
      </c>
      <c r="G42" s="24" t="s">
        <v>223</v>
      </c>
      <c r="H42" s="26">
        <f>123042+116+1711</f>
        <v>124869</v>
      </c>
      <c r="J42" s="27">
        <v>87294</v>
      </c>
    </row>
    <row r="43" spans="2:10" ht="15">
      <c r="B43" s="21" t="s">
        <v>199</v>
      </c>
      <c r="H43" s="28">
        <f>18901+1</f>
        <v>18902</v>
      </c>
      <c r="J43" s="29">
        <v>2643</v>
      </c>
    </row>
    <row r="44" spans="2:10" ht="15">
      <c r="B44" s="21" t="s">
        <v>198</v>
      </c>
      <c r="H44" s="28">
        <f>14778+944+1</f>
        <v>15723</v>
      </c>
      <c r="J44" s="29">
        <v>6877</v>
      </c>
    </row>
    <row r="45" spans="2:10" ht="15">
      <c r="B45" s="21" t="s">
        <v>197</v>
      </c>
      <c r="H45" s="28">
        <v>1798</v>
      </c>
      <c r="J45" s="29">
        <v>0</v>
      </c>
    </row>
    <row r="46" spans="8:10" ht="15">
      <c r="H46" s="31">
        <f>SUM(H42:H45)</f>
        <v>161292</v>
      </c>
      <c r="J46" s="31">
        <f>SUM(J42:J45)</f>
        <v>96814</v>
      </c>
    </row>
    <row r="47" ht="15" customHeight="1">
      <c r="J47" s="25"/>
    </row>
    <row r="48" spans="2:10" ht="15" customHeight="1">
      <c r="B48" s="19" t="s">
        <v>166</v>
      </c>
      <c r="H48" s="2">
        <f>H39+H46</f>
        <v>171302</v>
      </c>
      <c r="J48" s="25">
        <f>J39+J46</f>
        <v>108614</v>
      </c>
    </row>
    <row r="49" spans="2:10" ht="15" customHeight="1" thickBot="1">
      <c r="B49" s="19" t="s">
        <v>167</v>
      </c>
      <c r="H49" s="93">
        <f>H33+H48</f>
        <v>286591</v>
      </c>
      <c r="I49" s="34"/>
      <c r="J49" s="93">
        <f>J33+J48</f>
        <v>186604</v>
      </c>
    </row>
    <row r="50" spans="2:10" ht="15">
      <c r="B50" s="20" t="s">
        <v>228</v>
      </c>
      <c r="H50" s="108">
        <f>H33/H27</f>
        <v>1.800602861248204</v>
      </c>
      <c r="I50" s="108"/>
      <c r="J50" s="108">
        <f>J33/J27</f>
        <v>1.387673036546742</v>
      </c>
    </row>
    <row r="51" spans="8:10" ht="15">
      <c r="H51" s="144"/>
      <c r="I51" s="144"/>
      <c r="J51" s="143"/>
    </row>
    <row r="52" spans="1:11" s="8" customFormat="1" ht="12.75">
      <c r="A52" s="8" t="s">
        <v>268</v>
      </c>
      <c r="D52" s="10"/>
      <c r="E52" s="10"/>
      <c r="F52" s="10"/>
      <c r="G52" s="17"/>
      <c r="H52" s="10"/>
      <c r="J52" s="35"/>
      <c r="K52" s="35"/>
    </row>
    <row r="53" spans="1:11" s="8" customFormat="1" ht="12.75">
      <c r="A53" s="8" t="s">
        <v>269</v>
      </c>
      <c r="G53" s="9"/>
      <c r="H53" s="10"/>
      <c r="J53" s="35"/>
      <c r="K53" s="35"/>
    </row>
  </sheetData>
  <printOptions/>
  <pageMargins left="0.75" right="0.75" top="0.5" bottom="0.75" header="0.5" footer="0.5"/>
  <pageSetup firstPageNumber="2" useFirstPageNumber="1" fitToHeight="1" fitToWidth="1" horizontalDpi="600" verticalDpi="600" orientation="portrait" paperSize="9" scale="85"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workbookViewId="0" topLeftCell="B1">
      <selection activeCell="J12" sqref="J12"/>
    </sheetView>
  </sheetViews>
  <sheetFormatPr defaultColWidth="9.00390625" defaultRowHeight="16.5"/>
  <cols>
    <col min="1" max="1" width="9.875" style="36" customWidth="1"/>
    <col min="2" max="2" width="9.00390625" style="36" customWidth="1"/>
    <col min="3" max="3" width="10.75390625" style="36" customWidth="1"/>
    <col min="4" max="4" width="1.12109375" style="37" customWidth="1"/>
    <col min="5" max="5" width="7.50390625" style="36" customWidth="1"/>
    <col min="6" max="6" width="1.12109375" style="36" customWidth="1"/>
    <col min="7" max="7" width="7.875" style="36" customWidth="1"/>
    <col min="8" max="8" width="1.12109375" style="36" customWidth="1"/>
    <col min="9" max="9" width="8.75390625" style="36" customWidth="1"/>
    <col min="10" max="10" width="1.00390625" style="36" customWidth="1"/>
    <col min="11" max="11" width="9.125" style="36" customWidth="1"/>
    <col min="12" max="12" width="1.00390625" style="36" customWidth="1"/>
    <col min="13" max="13" width="10.25390625" style="36" customWidth="1"/>
    <col min="14" max="14" width="1.00390625" style="36" customWidth="1"/>
    <col min="15" max="15" width="10.125" style="36" customWidth="1"/>
    <col min="16" max="16" width="1.37890625" style="36" customWidth="1"/>
    <col min="17" max="17" width="7.75390625" style="36" customWidth="1"/>
    <col min="18" max="16384" width="9.00390625" style="126" customWidth="1"/>
  </cols>
  <sheetData>
    <row r="1" ht="17.25">
      <c r="A1" s="19" t="s">
        <v>0</v>
      </c>
    </row>
    <row r="2" ht="17.25">
      <c r="A2" s="19" t="s">
        <v>16</v>
      </c>
    </row>
    <row r="3" ht="17.25">
      <c r="A3" s="1" t="s">
        <v>243</v>
      </c>
    </row>
    <row r="4" spans="1:17" ht="17.25">
      <c r="A4" s="38"/>
      <c r="E4" s="163" t="s">
        <v>239</v>
      </c>
      <c r="F4" s="164"/>
      <c r="G4" s="164"/>
      <c r="H4" s="164"/>
      <c r="I4" s="164"/>
      <c r="J4" s="164"/>
      <c r="K4" s="164"/>
      <c r="L4" s="164"/>
      <c r="M4" s="164"/>
      <c r="N4" s="164"/>
      <c r="O4" s="164"/>
      <c r="P4" s="164"/>
      <c r="Q4" s="164"/>
    </row>
    <row r="5" spans="1:13" ht="17.25">
      <c r="A5" s="38"/>
      <c r="F5" s="40"/>
      <c r="G5" s="163" t="s">
        <v>111</v>
      </c>
      <c r="H5" s="163"/>
      <c r="I5" s="163"/>
      <c r="J5" s="163"/>
      <c r="K5" s="163"/>
      <c r="L5" s="163"/>
      <c r="M5" s="163"/>
    </row>
    <row r="6" spans="1:15" ht="17.25">
      <c r="A6" s="38"/>
      <c r="E6" s="37"/>
      <c r="G6" s="40"/>
      <c r="H6" s="40"/>
      <c r="I6" s="40"/>
      <c r="J6" s="40"/>
      <c r="K6" s="40" t="s">
        <v>124</v>
      </c>
      <c r="L6" s="40"/>
      <c r="M6" s="40" t="s">
        <v>229</v>
      </c>
      <c r="O6" s="40" t="s">
        <v>202</v>
      </c>
    </row>
    <row r="7" spans="1:17" s="73" customFormat="1" ht="12.75">
      <c r="A7" s="8"/>
      <c r="B7" s="8"/>
      <c r="C7" s="8"/>
      <c r="D7" s="9"/>
      <c r="E7" s="40" t="s">
        <v>17</v>
      </c>
      <c r="F7" s="39"/>
      <c r="G7" s="40" t="s">
        <v>18</v>
      </c>
      <c r="H7" s="40"/>
      <c r="I7" s="40" t="s">
        <v>125</v>
      </c>
      <c r="J7" s="40"/>
      <c r="K7" s="40" t="s">
        <v>203</v>
      </c>
      <c r="L7" s="40"/>
      <c r="M7" s="40" t="s">
        <v>230</v>
      </c>
      <c r="N7" s="39"/>
      <c r="O7" s="40" t="s">
        <v>200</v>
      </c>
      <c r="P7" s="39"/>
      <c r="Q7" s="39"/>
    </row>
    <row r="8" spans="1:17" s="73" customFormat="1" ht="12.75">
      <c r="A8" s="8"/>
      <c r="B8" s="8"/>
      <c r="C8" s="8"/>
      <c r="D8" s="40"/>
      <c r="E8" s="40" t="s">
        <v>19</v>
      </c>
      <c r="F8" s="39"/>
      <c r="G8" s="40" t="s">
        <v>20</v>
      </c>
      <c r="H8" s="40"/>
      <c r="I8" s="40" t="s">
        <v>204</v>
      </c>
      <c r="J8" s="40"/>
      <c r="K8" s="40" t="s">
        <v>204</v>
      </c>
      <c r="L8" s="40"/>
      <c r="M8" s="40" t="s">
        <v>204</v>
      </c>
      <c r="N8" s="39"/>
      <c r="O8" s="40" t="s">
        <v>201</v>
      </c>
      <c r="P8" s="39"/>
      <c r="Q8" s="40" t="s">
        <v>21</v>
      </c>
    </row>
    <row r="9" spans="1:17" s="73" customFormat="1" ht="12.75">
      <c r="A9" s="8"/>
      <c r="B9" s="8"/>
      <c r="C9" s="8"/>
      <c r="D9" s="9"/>
      <c r="E9" s="40" t="s">
        <v>3</v>
      </c>
      <c r="F9" s="39"/>
      <c r="G9" s="40" t="str">
        <f>E9</f>
        <v>RM'000</v>
      </c>
      <c r="H9" s="40"/>
      <c r="I9" s="40" t="s">
        <v>3</v>
      </c>
      <c r="J9" s="40"/>
      <c r="K9" s="40" t="s">
        <v>3</v>
      </c>
      <c r="L9" s="40"/>
      <c r="M9" s="40" t="s">
        <v>3</v>
      </c>
      <c r="N9" s="39"/>
      <c r="O9" s="40" t="str">
        <f>G9</f>
        <v>RM'000</v>
      </c>
      <c r="P9" s="39"/>
      <c r="Q9" s="40" t="str">
        <f>O9</f>
        <v>RM'000</v>
      </c>
    </row>
    <row r="10" spans="1:18" s="73" customFormat="1" ht="12.75">
      <c r="A10" s="42" t="s">
        <v>154</v>
      </c>
      <c r="B10" s="8"/>
      <c r="C10" s="8"/>
      <c r="D10" s="9"/>
      <c r="E10" s="8"/>
      <c r="F10" s="8"/>
      <c r="G10" s="8"/>
      <c r="H10" s="8"/>
      <c r="I10" s="8"/>
      <c r="J10" s="8"/>
      <c r="K10" s="8"/>
      <c r="L10" s="8"/>
      <c r="M10" s="8"/>
      <c r="N10" s="8"/>
      <c r="O10" s="8"/>
      <c r="P10" s="8"/>
      <c r="Q10" s="8"/>
      <c r="R10" s="74"/>
    </row>
    <row r="11" spans="1:18" s="73" customFormat="1" ht="12.75">
      <c r="A11" s="8" t="s">
        <v>178</v>
      </c>
      <c r="B11" s="8"/>
      <c r="C11" s="8"/>
      <c r="D11" s="9"/>
      <c r="E11" s="44">
        <v>56202</v>
      </c>
      <c r="F11" s="44">
        <f>F57</f>
        <v>0</v>
      </c>
      <c r="G11" s="17">
        <v>3</v>
      </c>
      <c r="H11" s="44">
        <f>H57</f>
        <v>0</v>
      </c>
      <c r="I11" s="44">
        <v>2562</v>
      </c>
      <c r="J11" s="44">
        <f>J57</f>
        <v>0</v>
      </c>
      <c r="K11" s="44">
        <f>478-91</f>
        <v>387</v>
      </c>
      <c r="L11" s="44"/>
      <c r="M11" s="44">
        <v>0</v>
      </c>
      <c r="N11" s="44">
        <f>N57</f>
        <v>0</v>
      </c>
      <c r="O11" s="44">
        <v>18836</v>
      </c>
      <c r="P11" s="10"/>
      <c r="Q11" s="44">
        <f>SUM(E11:O11)</f>
        <v>77990</v>
      </c>
      <c r="R11" s="74"/>
    </row>
    <row r="12" spans="1:18" s="73" customFormat="1" ht="12.75">
      <c r="A12" s="8"/>
      <c r="B12" s="8"/>
      <c r="C12" s="8"/>
      <c r="D12" s="9"/>
      <c r="E12" s="44"/>
      <c r="F12" s="10"/>
      <c r="G12" s="44"/>
      <c r="H12" s="44"/>
      <c r="I12" s="44"/>
      <c r="J12" s="44"/>
      <c r="K12" s="44"/>
      <c r="L12" s="44"/>
      <c r="M12" s="44"/>
      <c r="N12" s="44"/>
      <c r="O12" s="44"/>
      <c r="P12" s="10"/>
      <c r="Q12" s="44"/>
      <c r="R12" s="74"/>
    </row>
    <row r="13" spans="1:18" s="73" customFormat="1" ht="12.75">
      <c r="A13" s="8" t="s">
        <v>225</v>
      </c>
      <c r="B13" s="8"/>
      <c r="C13" s="8"/>
      <c r="D13" s="9"/>
      <c r="E13" s="44"/>
      <c r="F13" s="10"/>
      <c r="G13" s="44"/>
      <c r="H13" s="44"/>
      <c r="I13" s="44"/>
      <c r="J13" s="44"/>
      <c r="K13" s="44"/>
      <c r="L13" s="44"/>
      <c r="M13" s="44"/>
      <c r="N13" s="44"/>
      <c r="O13" s="44"/>
      <c r="P13" s="10"/>
      <c r="Q13" s="44"/>
      <c r="R13" s="74"/>
    </row>
    <row r="14" spans="1:18" s="73" customFormat="1" ht="12.75">
      <c r="A14" s="8" t="s">
        <v>226</v>
      </c>
      <c r="B14" s="8"/>
      <c r="C14" s="8"/>
      <c r="D14" s="9"/>
      <c r="E14" s="44">
        <v>0</v>
      </c>
      <c r="F14" s="10"/>
      <c r="G14" s="44">
        <v>0</v>
      </c>
      <c r="H14" s="44"/>
      <c r="I14" s="44">
        <v>0</v>
      </c>
      <c r="J14" s="44"/>
      <c r="K14" s="107">
        <v>0</v>
      </c>
      <c r="L14" s="107"/>
      <c r="M14" s="107">
        <v>20</v>
      </c>
      <c r="N14" s="107"/>
      <c r="O14" s="107">
        <v>-20</v>
      </c>
      <c r="P14" s="74"/>
      <c r="Q14" s="44">
        <f>SUM(E14:O14)</f>
        <v>0</v>
      </c>
      <c r="R14" s="74"/>
    </row>
    <row r="15" spans="1:18" s="73" customFormat="1" ht="12.75">
      <c r="A15" s="42" t="s">
        <v>179</v>
      </c>
      <c r="B15" s="8"/>
      <c r="C15" s="8"/>
      <c r="D15" s="9"/>
      <c r="E15" s="157">
        <f aca="true" t="shared" si="0" ref="E15:Q15">SUM(E10:E14)</f>
        <v>56202</v>
      </c>
      <c r="F15" s="157">
        <f t="shared" si="0"/>
        <v>0</v>
      </c>
      <c r="G15" s="157">
        <f t="shared" si="0"/>
        <v>3</v>
      </c>
      <c r="H15" s="157">
        <f t="shared" si="0"/>
        <v>0</v>
      </c>
      <c r="I15" s="157">
        <f t="shared" si="0"/>
        <v>2562</v>
      </c>
      <c r="J15" s="157">
        <f t="shared" si="0"/>
        <v>0</v>
      </c>
      <c r="K15" s="157">
        <f t="shared" si="0"/>
        <v>387</v>
      </c>
      <c r="L15" s="157">
        <f t="shared" si="0"/>
        <v>0</v>
      </c>
      <c r="M15" s="157">
        <f t="shared" si="0"/>
        <v>20</v>
      </c>
      <c r="N15" s="157">
        <f t="shared" si="0"/>
        <v>0</v>
      </c>
      <c r="O15" s="157">
        <f t="shared" si="0"/>
        <v>18816</v>
      </c>
      <c r="P15" s="157">
        <f t="shared" si="0"/>
        <v>0</v>
      </c>
      <c r="Q15" s="157">
        <f t="shared" si="0"/>
        <v>77990</v>
      </c>
      <c r="R15" s="74"/>
    </row>
    <row r="16" spans="1:18" s="73" customFormat="1" ht="12.75">
      <c r="A16" s="8"/>
      <c r="B16" s="8"/>
      <c r="C16" s="8"/>
      <c r="D16" s="9"/>
      <c r="E16" s="65"/>
      <c r="F16" s="11"/>
      <c r="G16" s="65"/>
      <c r="H16" s="65"/>
      <c r="I16" s="65"/>
      <c r="J16" s="65"/>
      <c r="K16" s="65"/>
      <c r="L16" s="65"/>
      <c r="M16" s="65"/>
      <c r="N16" s="65"/>
      <c r="O16" s="65"/>
      <c r="P16" s="11"/>
      <c r="Q16" s="65"/>
      <c r="R16" s="74"/>
    </row>
    <row r="17" spans="1:18" s="73" customFormat="1" ht="12.75">
      <c r="A17" s="8" t="s">
        <v>255</v>
      </c>
      <c r="B17" s="8"/>
      <c r="C17" s="8"/>
      <c r="D17" s="9"/>
      <c r="E17" s="44"/>
      <c r="F17" s="10"/>
      <c r="G17" s="44"/>
      <c r="H17" s="44"/>
      <c r="I17" s="44"/>
      <c r="J17" s="44"/>
      <c r="K17" s="44"/>
      <c r="L17" s="44"/>
      <c r="M17" s="44"/>
      <c r="N17" s="44"/>
      <c r="O17" s="44"/>
      <c r="P17" s="10"/>
      <c r="Q17" s="44"/>
      <c r="R17" s="74"/>
    </row>
    <row r="18" spans="1:18" s="73" customFormat="1" ht="12.75">
      <c r="A18" s="8" t="s">
        <v>256</v>
      </c>
      <c r="B18" s="8"/>
      <c r="C18" s="8"/>
      <c r="D18" s="9"/>
      <c r="E18" s="44">
        <v>0</v>
      </c>
      <c r="F18" s="10"/>
      <c r="G18" s="44">
        <v>0</v>
      </c>
      <c r="H18" s="44"/>
      <c r="I18" s="44">
        <v>-26</v>
      </c>
      <c r="J18" s="44"/>
      <c r="K18" s="44">
        <v>0</v>
      </c>
      <c r="L18" s="44"/>
      <c r="M18" s="44">
        <v>0</v>
      </c>
      <c r="N18" s="44"/>
      <c r="O18" s="44">
        <v>26</v>
      </c>
      <c r="P18" s="10"/>
      <c r="Q18" s="44">
        <f>SUM(E18:P18)</f>
        <v>0</v>
      </c>
      <c r="R18" s="74"/>
    </row>
    <row r="19" spans="1:18" s="73" customFormat="1" ht="12.75">
      <c r="A19" s="8"/>
      <c r="B19" s="8"/>
      <c r="C19" s="8"/>
      <c r="D19" s="9"/>
      <c r="E19" s="157">
        <f>SUM(E15:E18)</f>
        <v>56202</v>
      </c>
      <c r="F19" s="157">
        <f aca="true" t="shared" si="1" ref="F19:Q19">SUM(F15:F18)</f>
        <v>0</v>
      </c>
      <c r="G19" s="157">
        <f t="shared" si="1"/>
        <v>3</v>
      </c>
      <c r="H19" s="157">
        <f t="shared" si="1"/>
        <v>0</v>
      </c>
      <c r="I19" s="157">
        <f t="shared" si="1"/>
        <v>2536</v>
      </c>
      <c r="J19" s="157">
        <f t="shared" si="1"/>
        <v>0</v>
      </c>
      <c r="K19" s="157">
        <f t="shared" si="1"/>
        <v>387</v>
      </c>
      <c r="L19" s="157">
        <f t="shared" si="1"/>
        <v>0</v>
      </c>
      <c r="M19" s="157">
        <f t="shared" si="1"/>
        <v>20</v>
      </c>
      <c r="N19" s="157">
        <f t="shared" si="1"/>
        <v>0</v>
      </c>
      <c r="O19" s="157">
        <f>SUM(O15:O18)</f>
        <v>18842</v>
      </c>
      <c r="P19" s="157">
        <f t="shared" si="1"/>
        <v>0</v>
      </c>
      <c r="Q19" s="157">
        <f t="shared" si="1"/>
        <v>77990</v>
      </c>
      <c r="R19" s="74"/>
    </row>
    <row r="20" spans="1:18" s="73" customFormat="1" ht="12.75">
      <c r="A20" s="8"/>
      <c r="B20" s="8"/>
      <c r="C20" s="8"/>
      <c r="D20" s="9"/>
      <c r="E20" s="65"/>
      <c r="F20" s="11"/>
      <c r="G20" s="65"/>
      <c r="H20" s="65"/>
      <c r="I20" s="65"/>
      <c r="J20" s="65"/>
      <c r="K20" s="65"/>
      <c r="L20" s="65"/>
      <c r="M20" s="65"/>
      <c r="N20" s="65"/>
      <c r="O20" s="65"/>
      <c r="P20" s="11"/>
      <c r="Q20" s="65"/>
      <c r="R20" s="74"/>
    </row>
    <row r="21" spans="1:17" s="73" customFormat="1" ht="12.75">
      <c r="A21" s="104" t="s">
        <v>180</v>
      </c>
      <c r="D21" s="105"/>
      <c r="E21" s="74"/>
      <c r="F21" s="74"/>
      <c r="G21" s="74"/>
      <c r="H21" s="74"/>
      <c r="I21" s="74"/>
      <c r="J21" s="74"/>
      <c r="K21" s="74"/>
      <c r="L21" s="74"/>
      <c r="M21" s="74"/>
      <c r="N21" s="74"/>
      <c r="O21" s="74"/>
      <c r="P21" s="74"/>
      <c r="Q21" s="74"/>
    </row>
    <row r="22" spans="1:17" s="73" customFormat="1" ht="12.75">
      <c r="A22" s="104" t="s">
        <v>181</v>
      </c>
      <c r="D22" s="105"/>
      <c r="E22" s="109">
        <v>0</v>
      </c>
      <c r="F22" s="109"/>
      <c r="G22" s="109">
        <v>0</v>
      </c>
      <c r="H22" s="109"/>
      <c r="I22" s="109">
        <v>0</v>
      </c>
      <c r="J22" s="109"/>
      <c r="K22" s="109">
        <v>314</v>
      </c>
      <c r="L22" s="109"/>
      <c r="M22" s="109">
        <v>0</v>
      </c>
      <c r="N22" s="109"/>
      <c r="O22" s="109">
        <v>0</v>
      </c>
      <c r="P22" s="109"/>
      <c r="Q22" s="109">
        <f>SUM(E22:O22)</f>
        <v>314</v>
      </c>
    </row>
    <row r="23" spans="1:17" s="73" customFormat="1" ht="12.75">
      <c r="A23" s="104"/>
      <c r="D23" s="105"/>
      <c r="E23" s="109"/>
      <c r="F23" s="109"/>
      <c r="G23" s="109"/>
      <c r="H23" s="109"/>
      <c r="I23" s="109"/>
      <c r="J23" s="109"/>
      <c r="K23" s="109"/>
      <c r="L23" s="109"/>
      <c r="M23" s="109"/>
      <c r="N23" s="109"/>
      <c r="O23" s="109"/>
      <c r="P23" s="109"/>
      <c r="Q23" s="109"/>
    </row>
    <row r="24" spans="1:18" s="73" customFormat="1" ht="12.75">
      <c r="A24" s="73" t="s">
        <v>182</v>
      </c>
      <c r="D24" s="105"/>
      <c r="E24" s="74">
        <v>0</v>
      </c>
      <c r="F24" s="74"/>
      <c r="G24" s="74">
        <v>0</v>
      </c>
      <c r="H24" s="74"/>
      <c r="I24" s="74">
        <v>0</v>
      </c>
      <c r="J24" s="74"/>
      <c r="K24" s="74">
        <v>0</v>
      </c>
      <c r="L24" s="74"/>
      <c r="M24" s="74">
        <v>0</v>
      </c>
      <c r="N24" s="74"/>
      <c r="O24" s="74">
        <f>'income statement'!G30</f>
        <v>30564</v>
      </c>
      <c r="P24" s="74"/>
      <c r="Q24" s="74">
        <f>SUM(E24:O24)</f>
        <v>30564</v>
      </c>
      <c r="R24" s="74"/>
    </row>
    <row r="25" spans="4:18" s="73" customFormat="1" ht="12.75">
      <c r="D25" s="105"/>
      <c r="E25" s="74"/>
      <c r="F25" s="74"/>
      <c r="G25" s="74"/>
      <c r="H25" s="74"/>
      <c r="I25" s="74"/>
      <c r="J25" s="74"/>
      <c r="K25" s="74"/>
      <c r="L25" s="74"/>
      <c r="M25" s="74"/>
      <c r="N25" s="74"/>
      <c r="O25" s="74"/>
      <c r="P25" s="74"/>
      <c r="Q25" s="74"/>
      <c r="R25" s="74"/>
    </row>
    <row r="26" spans="1:18" s="73" customFormat="1" ht="12.75">
      <c r="A26" s="8" t="s">
        <v>259</v>
      </c>
      <c r="D26" s="105"/>
      <c r="E26" s="74"/>
      <c r="F26" s="74"/>
      <c r="G26" s="74"/>
      <c r="H26" s="74"/>
      <c r="I26" s="74"/>
      <c r="J26" s="74"/>
      <c r="K26" s="74"/>
      <c r="L26" s="74"/>
      <c r="M26" s="74"/>
      <c r="N26" s="74"/>
      <c r="O26" s="74"/>
      <c r="P26" s="74"/>
      <c r="Q26" s="74"/>
      <c r="R26" s="74"/>
    </row>
    <row r="27" spans="1:18" s="73" customFormat="1" ht="12.75">
      <c r="A27" s="139" t="s">
        <v>262</v>
      </c>
      <c r="D27" s="105"/>
      <c r="E27" s="74">
        <v>0</v>
      </c>
      <c r="F27" s="74"/>
      <c r="G27" s="74">
        <v>0</v>
      </c>
      <c r="H27" s="74"/>
      <c r="I27" s="74">
        <v>0</v>
      </c>
      <c r="J27" s="74"/>
      <c r="K27" s="74">
        <v>0</v>
      </c>
      <c r="L27" s="74"/>
      <c r="M27" s="74">
        <v>0</v>
      </c>
      <c r="N27" s="74"/>
      <c r="O27" s="74">
        <v>-3182</v>
      </c>
      <c r="P27" s="74"/>
      <c r="Q27" s="74">
        <f>SUM(E27:O27)</f>
        <v>-3182</v>
      </c>
      <c r="R27" s="74"/>
    </row>
    <row r="28" spans="4:18" s="73" customFormat="1" ht="12.75">
      <c r="D28" s="105"/>
      <c r="E28" s="110"/>
      <c r="F28" s="111"/>
      <c r="G28" s="111"/>
      <c r="H28" s="111"/>
      <c r="I28" s="111"/>
      <c r="J28" s="111"/>
      <c r="K28" s="111"/>
      <c r="L28" s="111"/>
      <c r="M28" s="111"/>
      <c r="N28" s="111"/>
      <c r="O28" s="111"/>
      <c r="P28" s="111"/>
      <c r="Q28" s="110"/>
      <c r="R28" s="74"/>
    </row>
    <row r="29" spans="1:18" s="73" customFormat="1" ht="12.75">
      <c r="A29" s="8" t="s">
        <v>183</v>
      </c>
      <c r="B29" s="8"/>
      <c r="C29" s="8"/>
      <c r="D29" s="9"/>
      <c r="E29" s="44"/>
      <c r="F29" s="10"/>
      <c r="G29" s="44"/>
      <c r="H29" s="44"/>
      <c r="I29" s="44"/>
      <c r="J29" s="44"/>
      <c r="K29" s="44"/>
      <c r="L29" s="44"/>
      <c r="M29" s="44"/>
      <c r="N29" s="44"/>
      <c r="O29" s="44"/>
      <c r="P29" s="10"/>
      <c r="Q29" s="44"/>
      <c r="R29" s="74"/>
    </row>
    <row r="30" spans="1:18" s="73" customFormat="1" ht="12.75">
      <c r="A30" s="8" t="s">
        <v>184</v>
      </c>
      <c r="B30" s="8"/>
      <c r="C30" s="8"/>
      <c r="D30" s="9"/>
      <c r="E30" s="65">
        <f aca="true" t="shared" si="2" ref="E30:Q30">SUM(E21:E28)</f>
        <v>0</v>
      </c>
      <c r="F30" s="65">
        <f t="shared" si="2"/>
        <v>0</v>
      </c>
      <c r="G30" s="65">
        <f t="shared" si="2"/>
        <v>0</v>
      </c>
      <c r="H30" s="65">
        <f t="shared" si="2"/>
        <v>0</v>
      </c>
      <c r="I30" s="65">
        <f t="shared" si="2"/>
        <v>0</v>
      </c>
      <c r="J30" s="65">
        <f t="shared" si="2"/>
        <v>0</v>
      </c>
      <c r="K30" s="65">
        <f t="shared" si="2"/>
        <v>314</v>
      </c>
      <c r="L30" s="65">
        <f t="shared" si="2"/>
        <v>0</v>
      </c>
      <c r="M30" s="65">
        <f t="shared" si="2"/>
        <v>0</v>
      </c>
      <c r="N30" s="65">
        <f t="shared" si="2"/>
        <v>0</v>
      </c>
      <c r="O30" s="65">
        <f t="shared" si="2"/>
        <v>27382</v>
      </c>
      <c r="P30" s="65">
        <f t="shared" si="2"/>
        <v>0</v>
      </c>
      <c r="Q30" s="65">
        <f t="shared" si="2"/>
        <v>27696</v>
      </c>
      <c r="R30" s="74"/>
    </row>
    <row r="31" spans="1:18" s="73" customFormat="1" ht="12.75">
      <c r="A31" s="8"/>
      <c r="B31" s="8"/>
      <c r="C31" s="8"/>
      <c r="D31" s="9"/>
      <c r="E31" s="65"/>
      <c r="F31" s="65"/>
      <c r="G31" s="65"/>
      <c r="H31" s="65"/>
      <c r="I31" s="65"/>
      <c r="J31" s="65"/>
      <c r="K31" s="65"/>
      <c r="L31" s="65"/>
      <c r="M31" s="65"/>
      <c r="N31" s="65"/>
      <c r="O31" s="65"/>
      <c r="P31" s="65"/>
      <c r="Q31" s="65"/>
      <c r="R31" s="109"/>
    </row>
    <row r="32" spans="1:4" s="73" customFormat="1" ht="12.75">
      <c r="A32" s="104" t="s">
        <v>185</v>
      </c>
      <c r="D32" s="105"/>
    </row>
    <row r="33" spans="1:17" s="73" customFormat="1" ht="12.75">
      <c r="A33" s="104" t="s">
        <v>126</v>
      </c>
      <c r="D33" s="105"/>
      <c r="E33" s="74"/>
      <c r="F33" s="74"/>
      <c r="G33" s="74"/>
      <c r="H33" s="74"/>
      <c r="I33" s="74"/>
      <c r="J33" s="74"/>
      <c r="K33" s="74"/>
      <c r="L33" s="74"/>
      <c r="M33" s="74"/>
      <c r="N33" s="74"/>
      <c r="O33" s="74"/>
      <c r="P33" s="74"/>
      <c r="Q33" s="74"/>
    </row>
    <row r="34" spans="1:17" s="73" customFormat="1" ht="12.75">
      <c r="A34" s="104" t="s">
        <v>141</v>
      </c>
      <c r="D34" s="105"/>
      <c r="E34" s="74">
        <v>7826</v>
      </c>
      <c r="F34" s="74"/>
      <c r="G34" s="106">
        <v>1729</v>
      </c>
      <c r="H34" s="107"/>
      <c r="I34" s="107">
        <v>0</v>
      </c>
      <c r="J34" s="107"/>
      <c r="K34" s="107">
        <v>0</v>
      </c>
      <c r="L34" s="107"/>
      <c r="M34" s="107"/>
      <c r="N34" s="107"/>
      <c r="O34" s="107">
        <v>0</v>
      </c>
      <c r="P34" s="74"/>
      <c r="Q34" s="74">
        <f>SUM(E34:O34)</f>
        <v>9555</v>
      </c>
    </row>
    <row r="35" spans="1:17" s="73" customFormat="1" ht="12.75">
      <c r="A35" s="104"/>
      <c r="D35" s="105"/>
      <c r="E35" s="74"/>
      <c r="F35" s="74"/>
      <c r="G35" s="106"/>
      <c r="H35" s="107"/>
      <c r="I35" s="107"/>
      <c r="J35" s="107"/>
      <c r="K35" s="107"/>
      <c r="L35" s="107"/>
      <c r="M35" s="107"/>
      <c r="N35" s="107"/>
      <c r="O35" s="107"/>
      <c r="P35" s="74"/>
      <c r="Q35" s="74"/>
    </row>
    <row r="36" spans="1:17" s="73" customFormat="1" ht="12.75">
      <c r="A36" s="104" t="s">
        <v>224</v>
      </c>
      <c r="D36" s="105"/>
      <c r="E36" s="74">
        <v>0</v>
      </c>
      <c r="F36" s="74"/>
      <c r="G36" s="106">
        <v>37</v>
      </c>
      <c r="H36" s="107"/>
      <c r="I36" s="107"/>
      <c r="J36" s="107"/>
      <c r="K36" s="107">
        <v>0</v>
      </c>
      <c r="L36" s="107"/>
      <c r="M36" s="107">
        <v>11</v>
      </c>
      <c r="N36" s="107"/>
      <c r="O36" s="107">
        <v>0</v>
      </c>
      <c r="P36" s="74"/>
      <c r="Q36" s="74">
        <f>SUM(E36:O36)</f>
        <v>48</v>
      </c>
    </row>
    <row r="37" spans="4:18" s="73" customFormat="1" ht="12.75">
      <c r="D37" s="105"/>
      <c r="E37" s="74"/>
      <c r="F37" s="74"/>
      <c r="G37" s="74"/>
      <c r="H37" s="74"/>
      <c r="I37" s="74"/>
      <c r="J37" s="74"/>
      <c r="K37" s="74"/>
      <c r="L37" s="74"/>
      <c r="M37" s="74"/>
      <c r="N37" s="74"/>
      <c r="O37" s="74"/>
      <c r="P37" s="74"/>
      <c r="Q37" s="74"/>
      <c r="R37" s="74"/>
    </row>
    <row r="38" spans="1:18" s="73" customFormat="1" ht="13.5" thickBot="1">
      <c r="A38" s="42" t="s">
        <v>246</v>
      </c>
      <c r="B38" s="8"/>
      <c r="C38" s="8"/>
      <c r="D38" s="9"/>
      <c r="E38" s="43">
        <f aca="true" t="shared" si="3" ref="E38:Q38">E19+E30+E34+E36</f>
        <v>64028</v>
      </c>
      <c r="F38" s="43">
        <f t="shared" si="3"/>
        <v>0</v>
      </c>
      <c r="G38" s="43">
        <f t="shared" si="3"/>
        <v>1769</v>
      </c>
      <c r="H38" s="43">
        <f t="shared" si="3"/>
        <v>0</v>
      </c>
      <c r="I38" s="43">
        <f t="shared" si="3"/>
        <v>2536</v>
      </c>
      <c r="J38" s="43">
        <f t="shared" si="3"/>
        <v>0</v>
      </c>
      <c r="K38" s="43">
        <f t="shared" si="3"/>
        <v>701</v>
      </c>
      <c r="L38" s="43">
        <f t="shared" si="3"/>
        <v>0</v>
      </c>
      <c r="M38" s="43">
        <f t="shared" si="3"/>
        <v>31</v>
      </c>
      <c r="N38" s="43">
        <f t="shared" si="3"/>
        <v>0</v>
      </c>
      <c r="O38" s="43">
        <f t="shared" si="3"/>
        <v>46224</v>
      </c>
      <c r="P38" s="43">
        <f t="shared" si="3"/>
        <v>0</v>
      </c>
      <c r="Q38" s="43">
        <f t="shared" si="3"/>
        <v>115289</v>
      </c>
      <c r="R38" s="74"/>
    </row>
    <row r="39" spans="1:17" s="73" customFormat="1" ht="13.5" thickTop="1">
      <c r="A39" s="8"/>
      <c r="B39" s="8"/>
      <c r="C39" s="8"/>
      <c r="D39" s="9"/>
      <c r="E39" s="39"/>
      <c r="F39" s="39"/>
      <c r="G39" s="39"/>
      <c r="H39" s="39"/>
      <c r="I39" s="39"/>
      <c r="J39" s="39"/>
      <c r="K39" s="39"/>
      <c r="L39" s="39"/>
      <c r="M39" s="39"/>
      <c r="N39" s="39"/>
      <c r="O39" s="128"/>
      <c r="P39" s="39"/>
      <c r="Q39" s="39"/>
    </row>
    <row r="40" spans="1:18" s="73" customFormat="1" ht="12.75">
      <c r="A40" s="41" t="s">
        <v>122</v>
      </c>
      <c r="B40" s="8"/>
      <c r="C40" s="8"/>
      <c r="D40" s="9"/>
      <c r="E40" s="10">
        <v>56075</v>
      </c>
      <c r="F40" s="10"/>
      <c r="G40" s="10">
        <v>2</v>
      </c>
      <c r="H40" s="10"/>
      <c r="I40" s="10">
        <v>2562</v>
      </c>
      <c r="J40" s="10"/>
      <c r="K40" s="10">
        <v>-91</v>
      </c>
      <c r="L40" s="10"/>
      <c r="M40" s="10">
        <v>0</v>
      </c>
      <c r="N40" s="10"/>
      <c r="O40" s="10">
        <v>12858</v>
      </c>
      <c r="P40" s="10"/>
      <c r="Q40" s="10">
        <f>SUM(E40:O40)</f>
        <v>71406</v>
      </c>
      <c r="R40" s="74"/>
    </row>
    <row r="41" spans="1:18" s="73" customFormat="1" ht="12.75">
      <c r="A41" s="8"/>
      <c r="B41" s="8"/>
      <c r="C41" s="8"/>
      <c r="D41" s="9"/>
      <c r="E41" s="10"/>
      <c r="F41" s="10"/>
      <c r="G41" s="10"/>
      <c r="H41" s="10"/>
      <c r="I41" s="10"/>
      <c r="J41" s="10"/>
      <c r="K41" s="10"/>
      <c r="L41" s="10"/>
      <c r="M41" s="10"/>
      <c r="N41" s="10"/>
      <c r="O41" s="10"/>
      <c r="P41" s="10"/>
      <c r="Q41" s="10"/>
      <c r="R41" s="74"/>
    </row>
    <row r="42" spans="1:17" s="73" customFormat="1" ht="12.75">
      <c r="A42" s="104" t="s">
        <v>180</v>
      </c>
      <c r="D42" s="105"/>
      <c r="E42" s="74"/>
      <c r="F42" s="74"/>
      <c r="G42" s="74"/>
      <c r="H42" s="74"/>
      <c r="I42" s="74"/>
      <c r="J42" s="74"/>
      <c r="K42" s="74"/>
      <c r="L42" s="74"/>
      <c r="M42" s="74"/>
      <c r="N42" s="74"/>
      <c r="O42" s="74"/>
      <c r="P42" s="74"/>
      <c r="Q42" s="74"/>
    </row>
    <row r="43" spans="1:17" s="73" customFormat="1" ht="12.75">
      <c r="A43" s="104" t="s">
        <v>181</v>
      </c>
      <c r="D43" s="105"/>
      <c r="E43" s="109">
        <v>0</v>
      </c>
      <c r="F43" s="109"/>
      <c r="G43" s="109">
        <v>0</v>
      </c>
      <c r="H43" s="109"/>
      <c r="I43" s="109">
        <v>0</v>
      </c>
      <c r="J43" s="109"/>
      <c r="K43" s="109">
        <v>339</v>
      </c>
      <c r="L43" s="109"/>
      <c r="M43" s="109">
        <v>0</v>
      </c>
      <c r="N43" s="109"/>
      <c r="O43" s="109">
        <v>0</v>
      </c>
      <c r="P43" s="109"/>
      <c r="Q43" s="109">
        <f>SUM(E43:O43)</f>
        <v>339</v>
      </c>
    </row>
    <row r="44" spans="1:17" s="73" customFormat="1" ht="12.75">
      <c r="A44" s="104"/>
      <c r="D44" s="105"/>
      <c r="E44" s="109"/>
      <c r="F44" s="109"/>
      <c r="G44" s="109"/>
      <c r="H44" s="109"/>
      <c r="I44" s="109"/>
      <c r="J44" s="109"/>
      <c r="K44" s="109"/>
      <c r="L44" s="109"/>
      <c r="M44" s="109"/>
      <c r="N44" s="109"/>
      <c r="O44" s="109"/>
      <c r="P44" s="109"/>
      <c r="Q44" s="109"/>
    </row>
    <row r="45" spans="1:18" s="73" customFormat="1" ht="12.75">
      <c r="A45" s="73" t="s">
        <v>182</v>
      </c>
      <c r="D45" s="105"/>
      <c r="E45" s="109">
        <v>0</v>
      </c>
      <c r="F45" s="109"/>
      <c r="G45" s="109">
        <v>0</v>
      </c>
      <c r="H45" s="109"/>
      <c r="I45" s="109">
        <v>0</v>
      </c>
      <c r="J45" s="109"/>
      <c r="K45" s="109">
        <v>0</v>
      </c>
      <c r="L45" s="109"/>
      <c r="M45" s="109">
        <v>0</v>
      </c>
      <c r="N45" s="109"/>
      <c r="O45" s="109">
        <f>'income statement'!H30</f>
        <v>5754</v>
      </c>
      <c r="P45" s="109"/>
      <c r="Q45" s="109">
        <f>SUM(E45:O45)</f>
        <v>5754</v>
      </c>
      <c r="R45" s="74"/>
    </row>
    <row r="46" spans="4:18" s="73" customFormat="1" ht="12.75">
      <c r="D46" s="105"/>
      <c r="E46" s="109"/>
      <c r="F46" s="109"/>
      <c r="G46" s="109"/>
      <c r="H46" s="109"/>
      <c r="I46" s="109"/>
      <c r="J46" s="109"/>
      <c r="K46" s="109"/>
      <c r="L46" s="109"/>
      <c r="M46" s="109"/>
      <c r="N46" s="109"/>
      <c r="O46" s="109"/>
      <c r="P46" s="109"/>
      <c r="Q46" s="109"/>
      <c r="R46" s="74"/>
    </row>
    <row r="47" spans="1:17" s="8" customFormat="1" ht="12.75">
      <c r="A47" s="8" t="s">
        <v>259</v>
      </c>
      <c r="D47" s="9"/>
      <c r="E47" s="10"/>
      <c r="F47" s="10"/>
      <c r="G47" s="10"/>
      <c r="H47" s="10"/>
      <c r="I47" s="10"/>
      <c r="J47" s="10"/>
      <c r="K47" s="10"/>
      <c r="L47" s="10"/>
      <c r="M47" s="10"/>
      <c r="N47" s="10"/>
      <c r="O47" s="10"/>
      <c r="P47" s="10"/>
      <c r="Q47" s="74"/>
    </row>
    <row r="48" spans="1:17" s="8" customFormat="1" ht="12.75">
      <c r="A48" s="139" t="s">
        <v>260</v>
      </c>
      <c r="D48" s="9"/>
      <c r="E48" s="10">
        <v>0</v>
      </c>
      <c r="F48" s="10"/>
      <c r="G48" s="10">
        <v>0</v>
      </c>
      <c r="H48" s="10"/>
      <c r="I48" s="10">
        <v>0</v>
      </c>
      <c r="J48" s="10"/>
      <c r="K48" s="10">
        <v>0</v>
      </c>
      <c r="L48" s="10"/>
      <c r="M48" s="10">
        <v>0</v>
      </c>
      <c r="N48" s="10"/>
      <c r="O48" s="10">
        <v>-2810</v>
      </c>
      <c r="P48" s="10"/>
      <c r="Q48" s="74">
        <f>SUM(E48:O48)</f>
        <v>-2810</v>
      </c>
    </row>
    <row r="49" spans="4:18" s="73" customFormat="1" ht="12.75">
      <c r="D49" s="105"/>
      <c r="E49" s="111"/>
      <c r="F49" s="111"/>
      <c r="G49" s="111"/>
      <c r="H49" s="111"/>
      <c r="I49" s="111"/>
      <c r="J49" s="111"/>
      <c r="K49" s="111"/>
      <c r="L49" s="111"/>
      <c r="M49" s="111"/>
      <c r="N49" s="111"/>
      <c r="O49" s="111"/>
      <c r="P49" s="111"/>
      <c r="Q49" s="111"/>
      <c r="R49" s="74"/>
    </row>
    <row r="50" spans="1:18" s="73" customFormat="1" ht="12.75">
      <c r="A50" s="73" t="s">
        <v>183</v>
      </c>
      <c r="D50" s="105"/>
      <c r="E50" s="107"/>
      <c r="F50" s="74"/>
      <c r="G50" s="107"/>
      <c r="H50" s="107"/>
      <c r="I50" s="107"/>
      <c r="J50" s="107"/>
      <c r="K50" s="107"/>
      <c r="L50" s="107"/>
      <c r="M50" s="107"/>
      <c r="N50" s="107"/>
      <c r="O50" s="107"/>
      <c r="P50" s="74"/>
      <c r="Q50" s="107"/>
      <c r="R50" s="74"/>
    </row>
    <row r="51" spans="1:18" s="73" customFormat="1" ht="12.75">
      <c r="A51" s="73" t="s">
        <v>184</v>
      </c>
      <c r="D51" s="105"/>
      <c r="E51" s="158">
        <f>SUM(E42:E48)</f>
        <v>0</v>
      </c>
      <c r="F51" s="158">
        <f aca="true" t="shared" si="4" ref="F51:P51">SUM(F42:F48)</f>
        <v>0</v>
      </c>
      <c r="G51" s="158">
        <f t="shared" si="4"/>
        <v>0</v>
      </c>
      <c r="H51" s="158">
        <f t="shared" si="4"/>
        <v>0</v>
      </c>
      <c r="I51" s="158">
        <f t="shared" si="4"/>
        <v>0</v>
      </c>
      <c r="J51" s="158">
        <f t="shared" si="4"/>
        <v>0</v>
      </c>
      <c r="K51" s="158">
        <f t="shared" si="4"/>
        <v>339</v>
      </c>
      <c r="L51" s="158">
        <f t="shared" si="4"/>
        <v>0</v>
      </c>
      <c r="M51" s="158">
        <f t="shared" si="4"/>
        <v>0</v>
      </c>
      <c r="N51" s="158">
        <f t="shared" si="4"/>
        <v>0</v>
      </c>
      <c r="O51" s="158">
        <f t="shared" si="4"/>
        <v>2944</v>
      </c>
      <c r="P51" s="158">
        <f t="shared" si="4"/>
        <v>0</v>
      </c>
      <c r="Q51" s="158">
        <f>SUM(Q42:Q48)</f>
        <v>3283</v>
      </c>
      <c r="R51" s="74"/>
    </row>
    <row r="52" spans="1:18" s="73" customFormat="1" ht="12.75">
      <c r="A52" s="8"/>
      <c r="B52" s="8"/>
      <c r="C52" s="35"/>
      <c r="D52" s="159"/>
      <c r="E52" s="65"/>
      <c r="F52" s="65"/>
      <c r="G52" s="65"/>
      <c r="H52" s="65"/>
      <c r="I52" s="65"/>
      <c r="J52" s="65"/>
      <c r="K52" s="65"/>
      <c r="L52" s="65"/>
      <c r="M52" s="65"/>
      <c r="N52" s="65"/>
      <c r="O52" s="65"/>
      <c r="P52" s="65"/>
      <c r="Q52" s="65"/>
      <c r="R52" s="74"/>
    </row>
    <row r="53" spans="1:4" s="73" customFormat="1" ht="12.75">
      <c r="A53" s="104" t="s">
        <v>185</v>
      </c>
      <c r="D53" s="105"/>
    </row>
    <row r="54" spans="1:17" s="73" customFormat="1" ht="12.75">
      <c r="A54" s="104" t="s">
        <v>126</v>
      </c>
      <c r="D54" s="105"/>
      <c r="E54" s="74"/>
      <c r="F54" s="74"/>
      <c r="G54" s="74"/>
      <c r="H54" s="74"/>
      <c r="I54" s="74"/>
      <c r="J54" s="74"/>
      <c r="K54" s="74"/>
      <c r="L54" s="74"/>
      <c r="M54" s="74"/>
      <c r="N54" s="74"/>
      <c r="O54" s="74"/>
      <c r="P54" s="74"/>
      <c r="Q54" s="74"/>
    </row>
    <row r="55" spans="1:17" s="73" customFormat="1" ht="12.75">
      <c r="A55" s="104" t="s">
        <v>141</v>
      </c>
      <c r="D55" s="105"/>
      <c r="E55" s="74">
        <v>127</v>
      </c>
      <c r="F55" s="74"/>
      <c r="G55" s="106">
        <v>1</v>
      </c>
      <c r="H55" s="107"/>
      <c r="I55" s="107">
        <v>0</v>
      </c>
      <c r="J55" s="107"/>
      <c r="K55" s="107">
        <v>0</v>
      </c>
      <c r="L55" s="107"/>
      <c r="M55" s="107">
        <v>0</v>
      </c>
      <c r="N55" s="107"/>
      <c r="O55" s="107">
        <v>0</v>
      </c>
      <c r="P55" s="74"/>
      <c r="Q55" s="74">
        <f>SUM(E55:O55)</f>
        <v>128</v>
      </c>
    </row>
    <row r="56" spans="1:17" s="73" customFormat="1" ht="12.75">
      <c r="A56" s="104"/>
      <c r="D56" s="105"/>
      <c r="E56" s="74"/>
      <c r="F56" s="74"/>
      <c r="G56" s="106"/>
      <c r="H56" s="107"/>
      <c r="I56" s="107"/>
      <c r="J56" s="107"/>
      <c r="K56" s="107"/>
      <c r="L56" s="107"/>
      <c r="M56" s="107"/>
      <c r="N56" s="107"/>
      <c r="O56" s="107"/>
      <c r="P56" s="74"/>
      <c r="Q56" s="74"/>
    </row>
    <row r="57" spans="1:18" s="73" customFormat="1" ht="13.5" thickBot="1">
      <c r="A57" s="42" t="s">
        <v>261</v>
      </c>
      <c r="B57" s="8"/>
      <c r="C57" s="8"/>
      <c r="D57" s="9"/>
      <c r="E57" s="43">
        <f>E40+E51+E55</f>
        <v>56202</v>
      </c>
      <c r="F57" s="43">
        <f aca="true" t="shared" si="5" ref="F57:Q57">F40+F51+F55</f>
        <v>0</v>
      </c>
      <c r="G57" s="43">
        <f t="shared" si="5"/>
        <v>3</v>
      </c>
      <c r="H57" s="43">
        <f t="shared" si="5"/>
        <v>0</v>
      </c>
      <c r="I57" s="43">
        <f t="shared" si="5"/>
        <v>2562</v>
      </c>
      <c r="J57" s="43">
        <f t="shared" si="5"/>
        <v>0</v>
      </c>
      <c r="K57" s="43">
        <f t="shared" si="5"/>
        <v>248</v>
      </c>
      <c r="L57" s="43">
        <f t="shared" si="5"/>
        <v>0</v>
      </c>
      <c r="M57" s="43">
        <f t="shared" si="5"/>
        <v>0</v>
      </c>
      <c r="N57" s="43">
        <f t="shared" si="5"/>
        <v>0</v>
      </c>
      <c r="O57" s="43">
        <f t="shared" si="5"/>
        <v>15802</v>
      </c>
      <c r="P57" s="43">
        <f t="shared" si="5"/>
        <v>0</v>
      </c>
      <c r="Q57" s="43">
        <f t="shared" si="5"/>
        <v>74817</v>
      </c>
      <c r="R57" s="74"/>
    </row>
    <row r="58" spans="1:18" s="73" customFormat="1" ht="13.5" thickTop="1">
      <c r="A58" s="42"/>
      <c r="B58" s="8"/>
      <c r="C58" s="8"/>
      <c r="D58" s="9"/>
      <c r="E58" s="11"/>
      <c r="F58" s="11"/>
      <c r="G58" s="11"/>
      <c r="H58" s="11"/>
      <c r="I58" s="11"/>
      <c r="J58" s="11"/>
      <c r="K58" s="11"/>
      <c r="L58" s="11"/>
      <c r="M58" s="11"/>
      <c r="N58" s="11"/>
      <c r="O58" s="11"/>
      <c r="P58" s="11"/>
      <c r="Q58" s="11"/>
      <c r="R58" s="74"/>
    </row>
    <row r="59" spans="1:17" s="73" customFormat="1" ht="12.75">
      <c r="A59" s="8" t="s">
        <v>266</v>
      </c>
      <c r="B59" s="8"/>
      <c r="C59" s="8"/>
      <c r="D59" s="9"/>
      <c r="E59" s="8"/>
      <c r="F59" s="8"/>
      <c r="G59" s="8"/>
      <c r="H59" s="8"/>
      <c r="I59" s="8"/>
      <c r="J59" s="8"/>
      <c r="K59" s="8"/>
      <c r="L59" s="8"/>
      <c r="M59" s="8"/>
      <c r="N59" s="8"/>
      <c r="O59" s="8"/>
      <c r="P59" s="8"/>
      <c r="Q59" s="8"/>
    </row>
    <row r="60" spans="1:17" s="73" customFormat="1" ht="12.75">
      <c r="A60" s="8" t="s">
        <v>267</v>
      </c>
      <c r="B60" s="8"/>
      <c r="C60" s="8"/>
      <c r="D60" s="9"/>
      <c r="E60" s="8"/>
      <c r="F60" s="8"/>
      <c r="G60" s="8"/>
      <c r="H60" s="8"/>
      <c r="I60" s="8"/>
      <c r="J60" s="8"/>
      <c r="K60" s="8"/>
      <c r="L60" s="8"/>
      <c r="M60" s="8"/>
      <c r="N60" s="8"/>
      <c r="O60" s="8"/>
      <c r="P60" s="8"/>
      <c r="Q60" s="8"/>
    </row>
    <row r="61" spans="1:17" s="73" customFormat="1" ht="12.75">
      <c r="A61" s="8"/>
      <c r="B61" s="8"/>
      <c r="C61" s="8"/>
      <c r="D61" s="9"/>
      <c r="E61" s="8"/>
      <c r="F61" s="8"/>
      <c r="G61" s="8"/>
      <c r="H61" s="8"/>
      <c r="I61" s="8"/>
      <c r="J61" s="8"/>
      <c r="K61" s="8"/>
      <c r="L61" s="8"/>
      <c r="M61" s="8"/>
      <c r="N61" s="8"/>
      <c r="O61" s="8"/>
      <c r="P61" s="8"/>
      <c r="Q61" s="8"/>
    </row>
  </sheetData>
  <mergeCells count="2">
    <mergeCell ref="G5:M5"/>
    <mergeCell ref="E4:Q4"/>
  </mergeCells>
  <printOptions/>
  <pageMargins left="0.25" right="0.25" top="0.5" bottom="0.25" header="0.5" footer="0.5"/>
  <pageSetup firstPageNumber="3" useFirstPageNumber="1" fitToHeight="1" fitToWidth="1" horizontalDpi="600" verticalDpi="600" orientation="portrait" paperSize="9" scale="84"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49"/>
  <sheetViews>
    <sheetView workbookViewId="0" topLeftCell="A19">
      <selection activeCell="D28" sqref="D27:D28"/>
    </sheetView>
  </sheetViews>
  <sheetFormatPr defaultColWidth="9.00390625" defaultRowHeight="16.5"/>
  <cols>
    <col min="1" max="1" width="5.50390625" style="45" customWidth="1"/>
    <col min="2" max="2" width="7.125" style="45" customWidth="1"/>
    <col min="3" max="3" width="14.375" style="45" customWidth="1"/>
    <col min="4" max="4" width="23.75390625" style="45" customWidth="1"/>
    <col min="5" max="5" width="15.625" style="45" customWidth="1"/>
    <col min="6" max="6" width="6.625" style="45" customWidth="1"/>
    <col min="7" max="7" width="14.625" style="45" customWidth="1"/>
    <col min="8" max="8" width="10.625" style="45" customWidth="1"/>
    <col min="9" max="16384" width="9.00390625" style="45" customWidth="1"/>
  </cols>
  <sheetData>
    <row r="1" ht="16.5">
      <c r="A1" s="19" t="s">
        <v>0</v>
      </c>
    </row>
    <row r="2" ht="16.5">
      <c r="A2" s="19" t="s">
        <v>121</v>
      </c>
    </row>
    <row r="3" ht="16.5">
      <c r="A3" s="19" t="s">
        <v>243</v>
      </c>
    </row>
    <row r="5" spans="5:7" ht="16.5">
      <c r="E5" s="81" t="s">
        <v>244</v>
      </c>
      <c r="F5" s="82"/>
      <c r="G5" s="81" t="s">
        <v>244</v>
      </c>
    </row>
    <row r="6" spans="5:7" ht="16.5">
      <c r="E6" s="160">
        <v>38990</v>
      </c>
      <c r="F6" s="82"/>
      <c r="G6" s="160">
        <v>38625</v>
      </c>
    </row>
    <row r="7" spans="5:7" ht="16.5">
      <c r="E7" s="83" t="s">
        <v>3</v>
      </c>
      <c r="F7" s="82"/>
      <c r="G7" s="83" t="s">
        <v>3</v>
      </c>
    </row>
    <row r="8" spans="1:7" ht="16.5">
      <c r="A8" s="4"/>
      <c r="B8" s="2"/>
      <c r="C8" s="21"/>
      <c r="D8" s="21"/>
      <c r="E8" s="69"/>
      <c r="F8" s="70"/>
      <c r="G8" s="69"/>
    </row>
    <row r="9" spans="1:7" ht="16.5">
      <c r="A9" s="2" t="s">
        <v>116</v>
      </c>
      <c r="B9" s="2"/>
      <c r="C9" s="21"/>
      <c r="D9" s="21"/>
      <c r="E9" s="69">
        <v>-21740</v>
      </c>
      <c r="F9" s="70"/>
      <c r="G9" s="69">
        <v>-8477</v>
      </c>
    </row>
    <row r="10" spans="1:7" ht="16.5">
      <c r="A10" s="4"/>
      <c r="B10" s="2"/>
      <c r="C10" s="21"/>
      <c r="D10" s="21"/>
      <c r="E10" s="69"/>
      <c r="F10" s="70"/>
      <c r="G10" s="69"/>
    </row>
    <row r="11" spans="1:7" ht="16.5">
      <c r="A11" s="2" t="s">
        <v>22</v>
      </c>
      <c r="B11" s="2"/>
      <c r="C11" s="21"/>
      <c r="D11" s="21"/>
      <c r="E11" s="69">
        <v>-8561</v>
      </c>
      <c r="F11" s="70"/>
      <c r="G11" s="69">
        <v>-15144</v>
      </c>
    </row>
    <row r="12" spans="1:7" ht="16.5">
      <c r="A12" s="4"/>
      <c r="B12" s="2"/>
      <c r="C12" s="21"/>
      <c r="D12" s="21"/>
      <c r="E12" s="69"/>
      <c r="F12" s="70"/>
      <c r="G12" s="69"/>
    </row>
    <row r="13" spans="1:7" ht="16.5">
      <c r="A13" s="2" t="s">
        <v>114</v>
      </c>
      <c r="B13" s="2"/>
      <c r="C13" s="21"/>
      <c r="D13" s="21"/>
      <c r="E13" s="32">
        <v>42747</v>
      </c>
      <c r="F13" s="70"/>
      <c r="G13" s="32">
        <v>14475</v>
      </c>
    </row>
    <row r="14" spans="1:7" ht="16.5">
      <c r="A14" s="4"/>
      <c r="B14" s="2"/>
      <c r="C14" s="21"/>
      <c r="D14" s="21"/>
      <c r="E14" s="69"/>
      <c r="F14" s="70"/>
      <c r="G14" s="69"/>
    </row>
    <row r="15" spans="1:7" ht="16.5">
      <c r="A15" s="2" t="s">
        <v>233</v>
      </c>
      <c r="B15" s="2"/>
      <c r="C15" s="21"/>
      <c r="D15" s="21"/>
      <c r="E15" s="2">
        <f>E9+E11+E13</f>
        <v>12446</v>
      </c>
      <c r="G15" s="2">
        <f>G9+G11+G13</f>
        <v>-9146</v>
      </c>
    </row>
    <row r="16" spans="1:7" ht="16.5">
      <c r="A16" s="2" t="s">
        <v>119</v>
      </c>
      <c r="B16" s="2"/>
      <c r="C16" s="21"/>
      <c r="D16" s="21"/>
      <c r="E16" s="2">
        <f>'balance sheet'!J21-160</f>
        <v>12390</v>
      </c>
      <c r="G16" s="2">
        <v>14832</v>
      </c>
    </row>
    <row r="17" spans="1:7" ht="16.5">
      <c r="A17" s="2" t="s">
        <v>271</v>
      </c>
      <c r="B17" s="2"/>
      <c r="C17" s="21"/>
      <c r="D17" s="21"/>
      <c r="E17" s="2">
        <f>314-78</f>
        <v>236</v>
      </c>
      <c r="G17" s="2">
        <v>310</v>
      </c>
    </row>
    <row r="18" spans="1:7" ht="16.5">
      <c r="A18" s="2" t="s">
        <v>118</v>
      </c>
      <c r="B18" s="2"/>
      <c r="C18" s="21"/>
      <c r="D18" s="21"/>
      <c r="E18" s="46">
        <f>SUM(E15:E17)</f>
        <v>25072</v>
      </c>
      <c r="G18" s="46">
        <f>SUM(G15:G17)</f>
        <v>5996</v>
      </c>
    </row>
    <row r="19" spans="1:7" ht="16.5">
      <c r="A19" s="2"/>
      <c r="B19" s="2"/>
      <c r="C19" s="21"/>
      <c r="D19" s="21"/>
      <c r="E19" s="2"/>
      <c r="G19" s="2"/>
    </row>
    <row r="20" spans="1:7" ht="16.5">
      <c r="A20" s="2" t="s">
        <v>23</v>
      </c>
      <c r="B20" s="2"/>
      <c r="C20" s="21"/>
      <c r="D20" s="21"/>
      <c r="E20" s="2"/>
      <c r="G20" s="2"/>
    </row>
    <row r="21" spans="1:7" ht="16.5">
      <c r="A21" s="2" t="s">
        <v>24</v>
      </c>
      <c r="B21" s="2"/>
      <c r="C21" s="21"/>
      <c r="D21" s="21"/>
      <c r="E21" s="69">
        <f>'balance sheet'!H21</f>
        <v>25072</v>
      </c>
      <c r="F21" s="70"/>
      <c r="G21" s="69">
        <v>7992</v>
      </c>
    </row>
    <row r="22" spans="1:7" ht="16.5">
      <c r="A22" s="2" t="s">
        <v>270</v>
      </c>
      <c r="B22" s="2"/>
      <c r="C22" s="21"/>
      <c r="D22" s="21"/>
      <c r="E22" s="2">
        <v>0</v>
      </c>
      <c r="G22" s="2">
        <v>-1996</v>
      </c>
    </row>
    <row r="23" spans="1:7" ht="17.25" thickBot="1">
      <c r="A23" s="2"/>
      <c r="B23" s="2"/>
      <c r="C23" s="21"/>
      <c r="D23" s="21"/>
      <c r="E23" s="156">
        <f>SUM(E21:E22)</f>
        <v>25072</v>
      </c>
      <c r="G23" s="156">
        <f>SUM(G21:G22)</f>
        <v>5996</v>
      </c>
    </row>
    <row r="24" spans="1:7" ht="17.25" thickTop="1">
      <c r="A24" s="2"/>
      <c r="B24" s="2"/>
      <c r="C24" s="21"/>
      <c r="D24" s="21"/>
      <c r="E24" s="2"/>
      <c r="G24" s="2"/>
    </row>
    <row r="25" spans="1:7" ht="16.5">
      <c r="A25" s="2"/>
      <c r="B25" s="2"/>
      <c r="C25" s="21"/>
      <c r="D25" s="21"/>
      <c r="E25" s="2"/>
      <c r="G25" s="2"/>
    </row>
    <row r="26" spans="1:7" ht="16.5">
      <c r="A26" s="2"/>
      <c r="B26" s="2"/>
      <c r="C26" s="21"/>
      <c r="D26" s="21"/>
      <c r="E26" s="2"/>
      <c r="G26" s="2"/>
    </row>
    <row r="27" spans="1:7" ht="16.5">
      <c r="A27" s="2"/>
      <c r="B27" s="2"/>
      <c r="C27" s="21"/>
      <c r="D27" s="21"/>
      <c r="E27" s="2"/>
      <c r="G27" s="2"/>
    </row>
    <row r="28" spans="1:7" ht="16.5">
      <c r="A28" s="2"/>
      <c r="B28" s="2"/>
      <c r="C28" s="21"/>
      <c r="D28" s="21"/>
      <c r="E28" s="2"/>
      <c r="G28" s="2"/>
    </row>
    <row r="29" spans="1:7" ht="16.5">
      <c r="A29" s="2"/>
      <c r="B29" s="2"/>
      <c r="C29" s="21"/>
      <c r="D29" s="21"/>
      <c r="E29" s="2"/>
      <c r="G29" s="2"/>
    </row>
    <row r="30" spans="1:7" ht="16.5">
      <c r="A30" s="2"/>
      <c r="B30" s="2"/>
      <c r="C30" s="21"/>
      <c r="D30" s="21"/>
      <c r="E30" s="2"/>
      <c r="G30" s="2"/>
    </row>
    <row r="31" spans="1:7" ht="16.5">
      <c r="A31" s="2"/>
      <c r="B31" s="2"/>
      <c r="C31" s="21"/>
      <c r="D31" s="21"/>
      <c r="E31" s="2"/>
      <c r="G31" s="2"/>
    </row>
    <row r="32" spans="1:7" ht="16.5">
      <c r="A32" s="2"/>
      <c r="B32" s="2"/>
      <c r="C32" s="21"/>
      <c r="D32" s="21"/>
      <c r="E32" s="2"/>
      <c r="G32" s="2"/>
    </row>
    <row r="33" spans="1:7" ht="16.5">
      <c r="A33" s="2"/>
      <c r="B33" s="2"/>
      <c r="C33" s="21"/>
      <c r="D33" s="21"/>
      <c r="E33" s="2"/>
      <c r="G33" s="2"/>
    </row>
    <row r="34" spans="1:7" ht="16.5">
      <c r="A34" s="2"/>
      <c r="B34" s="2"/>
      <c r="C34" s="21"/>
      <c r="D34" s="21"/>
      <c r="E34" s="2"/>
      <c r="G34" s="2"/>
    </row>
    <row r="35" spans="1:7" ht="16.5">
      <c r="A35" s="2"/>
      <c r="B35" s="2"/>
      <c r="C35" s="21"/>
      <c r="D35" s="21"/>
      <c r="E35" s="2"/>
      <c r="G35" s="2"/>
    </row>
    <row r="36" spans="1:7" ht="16.5">
      <c r="A36" s="2"/>
      <c r="B36" s="2"/>
      <c r="C36" s="21"/>
      <c r="D36" s="21"/>
      <c r="E36" s="2"/>
      <c r="G36" s="2"/>
    </row>
    <row r="37" spans="1:7" ht="16.5">
      <c r="A37" s="2"/>
      <c r="B37" s="2"/>
      <c r="C37" s="21"/>
      <c r="D37" s="21"/>
      <c r="E37" s="2"/>
      <c r="G37" s="2"/>
    </row>
    <row r="38" spans="1:7" ht="16.5">
      <c r="A38" s="2"/>
      <c r="B38" s="2"/>
      <c r="C38" s="21"/>
      <c r="D38" s="21"/>
      <c r="E38" s="2"/>
      <c r="G38" s="2"/>
    </row>
    <row r="39" spans="1:7" ht="16.5">
      <c r="A39" s="2"/>
      <c r="B39" s="2"/>
      <c r="C39" s="21"/>
      <c r="D39" s="21"/>
      <c r="E39" s="2"/>
      <c r="G39" s="2"/>
    </row>
    <row r="40" spans="1:7" ht="16.5">
      <c r="A40" s="2"/>
      <c r="B40" s="2"/>
      <c r="C40" s="21"/>
      <c r="D40" s="21"/>
      <c r="E40" s="2"/>
      <c r="G40" s="2"/>
    </row>
    <row r="41" spans="1:7" ht="16.5">
      <c r="A41" s="2"/>
      <c r="B41" s="2"/>
      <c r="C41" s="21"/>
      <c r="D41" s="21"/>
      <c r="E41" s="2"/>
      <c r="G41" s="2"/>
    </row>
    <row r="42" spans="1:7" ht="16.5">
      <c r="A42" s="2"/>
      <c r="B42" s="2"/>
      <c r="C42" s="21"/>
      <c r="D42" s="21"/>
      <c r="E42" s="2"/>
      <c r="G42" s="2"/>
    </row>
    <row r="43" spans="1:7" ht="16.5">
      <c r="A43" s="2"/>
      <c r="B43" s="2"/>
      <c r="C43" s="21"/>
      <c r="D43" s="21"/>
      <c r="E43" s="2"/>
      <c r="G43" s="2"/>
    </row>
    <row r="44" spans="1:7" ht="16.5">
      <c r="A44" s="2"/>
      <c r="B44" s="2"/>
      <c r="C44" s="21"/>
      <c r="D44" s="21"/>
      <c r="E44" s="2"/>
      <c r="G44" s="2"/>
    </row>
    <row r="45" spans="1:7" ht="16.5">
      <c r="A45" s="2"/>
      <c r="B45" s="2"/>
      <c r="C45" s="21"/>
      <c r="D45" s="21"/>
      <c r="E45" s="2"/>
      <c r="G45" s="2"/>
    </row>
    <row r="46" spans="1:7" ht="16.5">
      <c r="A46" s="2"/>
      <c r="B46" s="2"/>
      <c r="C46" s="21"/>
      <c r="D46" s="21"/>
      <c r="E46" s="2"/>
      <c r="G46" s="2"/>
    </row>
    <row r="47" ht="16.5">
      <c r="A47" s="47" t="s">
        <v>86</v>
      </c>
    </row>
    <row r="48" ht="16.5">
      <c r="A48" s="47" t="s">
        <v>221</v>
      </c>
    </row>
    <row r="49" ht="16.5">
      <c r="A49" s="47" t="s">
        <v>25</v>
      </c>
    </row>
  </sheetData>
  <printOptions/>
  <pageMargins left="0.5" right="0.5" top="0.75" bottom="0.75" header="0.5" footer="0.5"/>
  <pageSetup firstPageNumber="4" useFirstPageNumber="1" fitToHeight="1" fitToWidth="1" horizontalDpi="600" verticalDpi="600" orientation="portrait" paperSize="9" scale="87"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dimension ref="A1:H691"/>
  <sheetViews>
    <sheetView tabSelected="1" zoomScaleSheetLayoutView="75" workbookViewId="0" topLeftCell="A367">
      <selection activeCell="D377" sqref="D377"/>
    </sheetView>
  </sheetViews>
  <sheetFormatPr defaultColWidth="9.00390625" defaultRowHeight="16.5"/>
  <cols>
    <col min="1" max="1" width="2.875" style="8" customWidth="1"/>
    <col min="2" max="2" width="3.50390625" style="8" customWidth="1"/>
    <col min="3" max="3" width="3.00390625" style="8" customWidth="1"/>
    <col min="4" max="4" width="38.25390625" style="8" customWidth="1"/>
    <col min="5" max="5" width="12.625" style="8" customWidth="1"/>
    <col min="6" max="6" width="12.50390625" style="8" customWidth="1"/>
    <col min="7" max="7" width="12.625" style="10" customWidth="1"/>
    <col min="8" max="8" width="16.125" style="8" customWidth="1"/>
    <col min="9" max="16384" width="9.00390625" style="8" customWidth="1"/>
  </cols>
  <sheetData>
    <row r="1" ht="14.25">
      <c r="A1" s="1" t="s">
        <v>26</v>
      </c>
    </row>
    <row r="2" ht="14.25">
      <c r="A2" s="1" t="s">
        <v>247</v>
      </c>
    </row>
    <row r="3" ht="14.25">
      <c r="A3" s="1"/>
    </row>
    <row r="4" ht="14.25">
      <c r="A4" s="48" t="s">
        <v>142</v>
      </c>
    </row>
    <row r="5" ht="14.25">
      <c r="A5" s="48"/>
    </row>
    <row r="6" spans="1:5" ht="12.75">
      <c r="A6" s="49" t="s">
        <v>27</v>
      </c>
      <c r="B6" s="42" t="s">
        <v>28</v>
      </c>
      <c r="E6" s="78"/>
    </row>
    <row r="7" ht="12.75">
      <c r="A7" s="42"/>
    </row>
    <row r="8" ht="12.75">
      <c r="A8" s="42"/>
    </row>
    <row r="9" ht="12.75">
      <c r="A9" s="42"/>
    </row>
    <row r="10" ht="12.75">
      <c r="A10" s="42"/>
    </row>
    <row r="11" ht="12.75">
      <c r="A11" s="42"/>
    </row>
    <row r="12" ht="12.75">
      <c r="A12" s="42"/>
    </row>
    <row r="13" ht="12.75">
      <c r="A13" s="42"/>
    </row>
    <row r="14" ht="12.75">
      <c r="A14" s="42"/>
    </row>
    <row r="15" ht="12.75">
      <c r="A15" s="42"/>
    </row>
    <row r="16" ht="12.75">
      <c r="A16" s="42"/>
    </row>
    <row r="17" ht="12.75">
      <c r="A17" s="42"/>
    </row>
    <row r="18" ht="12.75">
      <c r="A18" s="42"/>
    </row>
    <row r="19" ht="12.75">
      <c r="A19" s="42"/>
    </row>
    <row r="20" spans="1:5" ht="12.75">
      <c r="A20" s="49" t="s">
        <v>29</v>
      </c>
      <c r="B20" s="42" t="s">
        <v>175</v>
      </c>
      <c r="E20" s="78"/>
    </row>
    <row r="21" ht="12.75">
      <c r="A21" s="42"/>
    </row>
    <row r="22" ht="12.75">
      <c r="A22" s="42"/>
    </row>
    <row r="23" ht="12.75">
      <c r="A23" s="42"/>
    </row>
    <row r="24" ht="12.75">
      <c r="A24" s="42"/>
    </row>
    <row r="25" ht="12.75">
      <c r="A25" s="42"/>
    </row>
    <row r="26" ht="12.75">
      <c r="A26" s="42"/>
    </row>
    <row r="27" ht="12.75">
      <c r="A27" s="42"/>
    </row>
    <row r="28" ht="12.75">
      <c r="A28" s="42"/>
    </row>
    <row r="29" ht="12.75">
      <c r="A29" s="42"/>
    </row>
    <row r="30" ht="12.75">
      <c r="A30" s="42"/>
    </row>
    <row r="31" ht="12.75">
      <c r="A31" s="42"/>
    </row>
    <row r="32" ht="12.75">
      <c r="A32" s="42"/>
    </row>
    <row r="33" ht="12.75">
      <c r="A33" s="42"/>
    </row>
    <row r="34" ht="12.75">
      <c r="A34" s="42"/>
    </row>
    <row r="35" ht="12.75">
      <c r="A35" s="42"/>
    </row>
    <row r="36" ht="12.75">
      <c r="A36" s="42"/>
    </row>
    <row r="37" ht="12.75">
      <c r="A37" s="42"/>
    </row>
    <row r="38" ht="12.75">
      <c r="A38" s="42"/>
    </row>
    <row r="39" ht="12.75">
      <c r="A39" s="42"/>
    </row>
    <row r="40" ht="12.75">
      <c r="A40" s="42"/>
    </row>
    <row r="41" ht="12.75">
      <c r="A41" s="42"/>
    </row>
    <row r="42" ht="12.75">
      <c r="A42" s="42"/>
    </row>
    <row r="43" ht="12.75">
      <c r="A43" s="42"/>
    </row>
    <row r="44" ht="12.75">
      <c r="A44" s="42"/>
    </row>
    <row r="45" ht="12.75">
      <c r="A45" s="42"/>
    </row>
    <row r="46" ht="12.75">
      <c r="A46" s="42"/>
    </row>
    <row r="47" ht="12.75">
      <c r="A47" s="42"/>
    </row>
    <row r="48" ht="12.75">
      <c r="A48" s="42"/>
    </row>
    <row r="49" ht="12.75">
      <c r="A49" s="42"/>
    </row>
    <row r="50" ht="12.75">
      <c r="A50" s="42"/>
    </row>
    <row r="51" ht="12.75">
      <c r="A51" s="42"/>
    </row>
    <row r="52" ht="12.75">
      <c r="A52" s="42"/>
    </row>
    <row r="53" ht="12.75">
      <c r="A53" s="42"/>
    </row>
    <row r="54" ht="12.75">
      <c r="A54" s="42"/>
    </row>
    <row r="55" ht="12.75">
      <c r="A55" s="42"/>
    </row>
    <row r="56" ht="12.75">
      <c r="A56" s="42"/>
    </row>
    <row r="57" ht="12.75">
      <c r="A57" s="42"/>
    </row>
    <row r="58" ht="12.75">
      <c r="A58" s="42"/>
    </row>
    <row r="59" spans="1:8" ht="12.75">
      <c r="A59" s="42"/>
      <c r="H59" s="40" t="s">
        <v>214</v>
      </c>
    </row>
    <row r="60" ht="12.75">
      <c r="H60" s="40" t="s">
        <v>217</v>
      </c>
    </row>
    <row r="61" ht="12.75">
      <c r="H61" s="40" t="s">
        <v>3</v>
      </c>
    </row>
    <row r="62" spans="2:8" ht="12.75">
      <c r="B62" s="8" t="s">
        <v>215</v>
      </c>
      <c r="H62" s="129">
        <v>-20</v>
      </c>
    </row>
    <row r="63" spans="2:8" ht="13.5" thickBot="1">
      <c r="B63" s="8" t="s">
        <v>231</v>
      </c>
      <c r="H63" s="125">
        <v>20</v>
      </c>
    </row>
    <row r="64" spans="5:6" ht="12.75">
      <c r="E64" s="35"/>
      <c r="F64" s="35"/>
    </row>
    <row r="65" spans="2:8" ht="12.75">
      <c r="B65" s="42"/>
      <c r="E65" s="163" t="s">
        <v>108</v>
      </c>
      <c r="F65" s="163"/>
      <c r="G65" s="163" t="s">
        <v>244</v>
      </c>
      <c r="H65" s="163"/>
    </row>
    <row r="66" spans="5:8" ht="12.75">
      <c r="E66" s="40" t="s">
        <v>248</v>
      </c>
      <c r="F66" s="40" t="s">
        <v>249</v>
      </c>
      <c r="G66" s="40" t="s">
        <v>248</v>
      </c>
      <c r="H66" s="40" t="s">
        <v>249</v>
      </c>
    </row>
    <row r="67" spans="5:8" ht="12.75">
      <c r="E67" s="40" t="s">
        <v>3</v>
      </c>
      <c r="F67" s="40" t="s">
        <v>3</v>
      </c>
      <c r="G67" s="40" t="s">
        <v>3</v>
      </c>
      <c r="H67" s="40" t="s">
        <v>3</v>
      </c>
    </row>
    <row r="68" spans="2:8" ht="13.5" thickBot="1">
      <c r="B68" s="8" t="s">
        <v>216</v>
      </c>
      <c r="E68" s="124">
        <v>-23</v>
      </c>
      <c r="F68" s="124">
        <v>0</v>
      </c>
      <c r="G68" s="131">
        <v>-48</v>
      </c>
      <c r="H68" s="124">
        <v>0</v>
      </c>
    </row>
    <row r="69" ht="12.75">
      <c r="A69" s="42"/>
    </row>
    <row r="70" ht="12.75">
      <c r="B70" s="8" t="s">
        <v>218</v>
      </c>
    </row>
    <row r="71" ht="12.75">
      <c r="A71" s="42"/>
    </row>
    <row r="72" ht="12.75">
      <c r="A72" s="42"/>
    </row>
    <row r="73" ht="12.75">
      <c r="A73" s="42"/>
    </row>
    <row r="74" ht="12.75">
      <c r="A74" s="42"/>
    </row>
    <row r="75" ht="12.75">
      <c r="A75" s="42"/>
    </row>
    <row r="76" ht="12.75">
      <c r="A76" s="42"/>
    </row>
    <row r="77" ht="12.75">
      <c r="A77" s="42"/>
    </row>
    <row r="78" ht="12.75">
      <c r="A78" s="42"/>
    </row>
    <row r="79" ht="12.75">
      <c r="A79" s="42"/>
    </row>
    <row r="80" spans="7:8" ht="12.75">
      <c r="G80" s="40" t="s">
        <v>214</v>
      </c>
      <c r="H80" s="40" t="s">
        <v>214</v>
      </c>
    </row>
    <row r="81" spans="1:8" ht="12.75">
      <c r="A81" s="42"/>
      <c r="G81" s="40" t="s">
        <v>217</v>
      </c>
      <c r="H81" s="40" t="s">
        <v>219</v>
      </c>
    </row>
    <row r="82" spans="7:8" ht="12.75">
      <c r="G82" s="40" t="s">
        <v>3</v>
      </c>
      <c r="H82" s="40" t="s">
        <v>3</v>
      </c>
    </row>
    <row r="83" spans="2:8" ht="12.75">
      <c r="B83" s="8" t="s">
        <v>215</v>
      </c>
      <c r="G83" s="10">
        <v>970</v>
      </c>
      <c r="H83" s="74">
        <v>811</v>
      </c>
    </row>
    <row r="84" spans="2:8" ht="13.5" thickBot="1">
      <c r="B84" s="8" t="s">
        <v>232</v>
      </c>
      <c r="G84" s="124">
        <v>-80</v>
      </c>
      <c r="H84" s="131">
        <v>0</v>
      </c>
    </row>
    <row r="85" spans="7:8" ht="12.75">
      <c r="G85" s="11"/>
      <c r="H85" s="109"/>
    </row>
    <row r="86" spans="7:8" ht="12.75">
      <c r="G86" s="11"/>
      <c r="H86" s="11"/>
    </row>
    <row r="87" ht="12.75">
      <c r="A87" s="42"/>
    </row>
    <row r="88" ht="12.75">
      <c r="A88" s="42"/>
    </row>
    <row r="89" ht="12.75">
      <c r="A89" s="42"/>
    </row>
    <row r="90" ht="12.75">
      <c r="A90" s="42"/>
    </row>
    <row r="91" ht="12.75">
      <c r="A91" s="42"/>
    </row>
    <row r="92" ht="12.75">
      <c r="A92" s="42"/>
    </row>
    <row r="93" ht="12.75">
      <c r="A93" s="42"/>
    </row>
    <row r="94" ht="12.75">
      <c r="A94" s="42"/>
    </row>
    <row r="95" ht="12.75">
      <c r="A95" s="42"/>
    </row>
    <row r="96" ht="12.75">
      <c r="A96" s="42"/>
    </row>
    <row r="97" ht="12.75">
      <c r="A97" s="42"/>
    </row>
    <row r="98" ht="12.75">
      <c r="A98" s="42"/>
    </row>
    <row r="99" ht="12.75">
      <c r="A99" s="42"/>
    </row>
    <row r="100" spans="6:7" ht="12.75">
      <c r="F100" s="163" t="s">
        <v>108</v>
      </c>
      <c r="G100" s="163"/>
    </row>
    <row r="101" spans="1:8" ht="12.75">
      <c r="A101" s="42"/>
      <c r="F101" s="40" t="s">
        <v>242</v>
      </c>
      <c r="G101" s="40" t="s">
        <v>263</v>
      </c>
      <c r="H101" s="40" t="s">
        <v>21</v>
      </c>
    </row>
    <row r="102" spans="6:8" ht="12.75">
      <c r="F102" s="40" t="s">
        <v>3</v>
      </c>
      <c r="G102" s="40" t="s">
        <v>3</v>
      </c>
      <c r="H102" s="40" t="s">
        <v>3</v>
      </c>
    </row>
    <row r="103" spans="2:8" ht="12.75">
      <c r="B103" s="8" t="s">
        <v>264</v>
      </c>
      <c r="F103" s="67">
        <v>14346</v>
      </c>
      <c r="G103" s="75">
        <v>5928</v>
      </c>
      <c r="H103" s="141">
        <f>SUM(F103:G103)</f>
        <v>20274</v>
      </c>
    </row>
    <row r="104" spans="2:8" ht="12.75">
      <c r="B104" s="8" t="s">
        <v>265</v>
      </c>
      <c r="F104" s="67">
        <v>1402</v>
      </c>
      <c r="G104" s="145">
        <v>-501</v>
      </c>
      <c r="H104" s="141">
        <f>SUM(F104:G104)</f>
        <v>901</v>
      </c>
    </row>
    <row r="105" spans="1:8" ht="13.5" thickBot="1">
      <c r="A105" s="42"/>
      <c r="B105" s="8" t="s">
        <v>272</v>
      </c>
      <c r="F105" s="142">
        <f>SUM(F103:F104)</f>
        <v>15748</v>
      </c>
      <c r="G105" s="142">
        <f>SUM(G103:G104)</f>
        <v>5427</v>
      </c>
      <c r="H105" s="142">
        <f>SUM(H103:H104)</f>
        <v>21175</v>
      </c>
    </row>
    <row r="106" spans="1:8" ht="13.5" thickTop="1">
      <c r="A106" s="42"/>
      <c r="F106" s="75"/>
      <c r="G106" s="145"/>
      <c r="H106" s="141"/>
    </row>
    <row r="107" ht="12.75">
      <c r="A107" s="42"/>
    </row>
    <row r="108" ht="12.75">
      <c r="A108" s="42"/>
    </row>
    <row r="109" ht="12.75">
      <c r="A109" s="42"/>
    </row>
    <row r="110" ht="12.75">
      <c r="A110" s="42"/>
    </row>
    <row r="111" ht="12.75">
      <c r="A111" s="42"/>
    </row>
    <row r="112" ht="12.75">
      <c r="A112" s="42"/>
    </row>
    <row r="113" ht="12.75">
      <c r="A113" s="42"/>
    </row>
    <row r="114" ht="12.75">
      <c r="A114" s="42"/>
    </row>
    <row r="115" ht="12.75">
      <c r="A115" s="42"/>
    </row>
    <row r="116" ht="12.75">
      <c r="A116" s="42"/>
    </row>
    <row r="117" ht="12.75">
      <c r="A117" s="42"/>
    </row>
    <row r="118" spans="7:8" ht="12.75">
      <c r="G118" s="138"/>
      <c r="H118" s="40" t="s">
        <v>214</v>
      </c>
    </row>
    <row r="119" spans="1:8" ht="12.75">
      <c r="A119" s="42"/>
      <c r="G119" s="138"/>
      <c r="H119" s="40" t="s">
        <v>217</v>
      </c>
    </row>
    <row r="120" spans="7:8" ht="12.75">
      <c r="G120" s="138"/>
      <c r="H120" s="40" t="s">
        <v>3</v>
      </c>
    </row>
    <row r="121" spans="2:8" ht="12.75">
      <c r="B121" s="8" t="s">
        <v>257</v>
      </c>
      <c r="G121" s="11"/>
      <c r="H121" s="74">
        <v>-26</v>
      </c>
    </row>
    <row r="122" spans="2:8" ht="13.5" thickBot="1">
      <c r="B122" s="8" t="s">
        <v>258</v>
      </c>
      <c r="G122" s="11"/>
      <c r="H122" s="119">
        <v>26</v>
      </c>
    </row>
    <row r="123" spans="1:7" ht="13.5" thickTop="1">
      <c r="A123" s="42"/>
      <c r="G123" s="11"/>
    </row>
    <row r="124" spans="1:7" ht="12.75">
      <c r="A124" s="42"/>
      <c r="G124" s="11"/>
    </row>
    <row r="125" spans="1:7" ht="12.75">
      <c r="A125" s="49" t="s">
        <v>31</v>
      </c>
      <c r="B125" s="42" t="s">
        <v>205</v>
      </c>
      <c r="E125" s="42"/>
      <c r="G125" s="8"/>
    </row>
    <row r="126" spans="1:7" ht="12.75">
      <c r="A126" s="49"/>
      <c r="B126" s="42"/>
      <c r="E126" s="42"/>
      <c r="G126" s="8"/>
    </row>
    <row r="127" spans="1:8" ht="15.75" customHeight="1">
      <c r="A127" s="49"/>
      <c r="B127" s="42"/>
      <c r="E127" s="40"/>
      <c r="F127" s="40"/>
      <c r="G127" s="40"/>
      <c r="H127" s="40"/>
    </row>
    <row r="128" spans="2:8" ht="12.75">
      <c r="B128" s="42"/>
      <c r="E128" s="40" t="s">
        <v>206</v>
      </c>
      <c r="F128" s="40" t="s">
        <v>208</v>
      </c>
      <c r="G128" s="40"/>
      <c r="H128" s="40"/>
    </row>
    <row r="129" spans="5:7" ht="12.75">
      <c r="E129" s="40" t="s">
        <v>207</v>
      </c>
      <c r="F129" s="40" t="s">
        <v>209</v>
      </c>
      <c r="G129" s="40" t="s">
        <v>210</v>
      </c>
    </row>
    <row r="130" spans="5:7" ht="12.75">
      <c r="E130" s="40" t="str">
        <f>F130</f>
        <v>RM'000</v>
      </c>
      <c r="F130" s="40" t="s">
        <v>3</v>
      </c>
      <c r="G130" s="40" t="s">
        <v>3</v>
      </c>
    </row>
    <row r="131" spans="2:7" ht="12.75">
      <c r="B131" s="42" t="s">
        <v>211</v>
      </c>
      <c r="E131" s="71"/>
      <c r="F131" s="71"/>
      <c r="G131" s="71"/>
    </row>
    <row r="132" spans="2:7" ht="12.75">
      <c r="B132" s="42"/>
      <c r="E132" s="71"/>
      <c r="F132" s="71"/>
      <c r="G132" s="71"/>
    </row>
    <row r="133" spans="2:7" ht="12.75">
      <c r="B133" s="8" t="s">
        <v>195</v>
      </c>
      <c r="E133" s="71">
        <v>18836</v>
      </c>
      <c r="F133" s="71">
        <v>-20</v>
      </c>
      <c r="G133" s="71">
        <f>SUM(E133:F133)</f>
        <v>18816</v>
      </c>
    </row>
    <row r="134" spans="2:7" ht="12.75">
      <c r="B134" s="8" t="s">
        <v>235</v>
      </c>
      <c r="E134" s="11">
        <v>0</v>
      </c>
      <c r="F134" s="11">
        <v>20</v>
      </c>
      <c r="G134" s="11">
        <v>20</v>
      </c>
    </row>
    <row r="135" spans="5:7" ht="13.5" thickBot="1">
      <c r="E135" s="11"/>
      <c r="F135" s="127">
        <f>SUM(F133:F134)</f>
        <v>0</v>
      </c>
      <c r="G135" s="11"/>
    </row>
    <row r="136" spans="5:8" ht="13.5" thickTop="1">
      <c r="E136" s="11"/>
      <c r="F136" s="130"/>
      <c r="G136" s="130"/>
      <c r="H136" s="11"/>
    </row>
    <row r="137" spans="1:2" ht="12.75">
      <c r="A137" s="49" t="s">
        <v>33</v>
      </c>
      <c r="B137" s="42" t="s">
        <v>30</v>
      </c>
    </row>
    <row r="138" ht="12.75">
      <c r="A138" s="42"/>
    </row>
    <row r="139" ht="12.75">
      <c r="A139" s="42"/>
    </row>
    <row r="140" ht="12.75">
      <c r="A140" s="42"/>
    </row>
    <row r="141" spans="1:2" ht="12.75">
      <c r="A141" s="51" t="s">
        <v>35</v>
      </c>
      <c r="B141" s="42" t="s">
        <v>32</v>
      </c>
    </row>
    <row r="142" ht="12.75">
      <c r="A142" s="52"/>
    </row>
    <row r="143" ht="14.25">
      <c r="A143" s="48"/>
    </row>
    <row r="144" ht="14.25">
      <c r="A144" s="48"/>
    </row>
    <row r="145" ht="14.25">
      <c r="A145" s="48"/>
    </row>
    <row r="146" spans="1:2" ht="14.25">
      <c r="A146" s="53" t="s">
        <v>37</v>
      </c>
      <c r="B146" s="42" t="s">
        <v>34</v>
      </c>
    </row>
    <row r="152" spans="1:2" ht="12.75">
      <c r="A152" s="49" t="s">
        <v>39</v>
      </c>
      <c r="B152" s="42" t="s">
        <v>36</v>
      </c>
    </row>
    <row r="157" spans="1:2" ht="12.75">
      <c r="A157" s="49" t="s">
        <v>41</v>
      </c>
      <c r="B157" s="42" t="s">
        <v>38</v>
      </c>
    </row>
    <row r="158" ht="12.75">
      <c r="A158" s="42"/>
    </row>
    <row r="159" ht="12.75">
      <c r="A159" s="42"/>
    </row>
    <row r="160" ht="12.75">
      <c r="A160" s="42"/>
    </row>
    <row r="161" ht="12.75">
      <c r="A161" s="42"/>
    </row>
    <row r="162" ht="12.75">
      <c r="A162" s="42"/>
    </row>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spans="1:2" ht="12.75">
      <c r="A173" s="49" t="s">
        <v>47</v>
      </c>
      <c r="B173" s="42" t="s">
        <v>40</v>
      </c>
    </row>
    <row r="176" ht="12.75">
      <c r="E176" s="8" t="s">
        <v>127</v>
      </c>
    </row>
    <row r="179" spans="1:7" ht="12.75">
      <c r="A179" s="49" t="s">
        <v>49</v>
      </c>
      <c r="B179" s="42" t="s">
        <v>42</v>
      </c>
      <c r="E179" s="42"/>
      <c r="G179" s="8"/>
    </row>
    <row r="180" spans="1:8" ht="15.75" customHeight="1">
      <c r="A180" s="49"/>
      <c r="B180" s="42"/>
      <c r="E180" s="163" t="s">
        <v>4</v>
      </c>
      <c r="F180" s="163"/>
      <c r="G180" s="163" t="s">
        <v>115</v>
      </c>
      <c r="H180" s="163"/>
    </row>
    <row r="181" spans="2:8" ht="12.75">
      <c r="B181" s="42" t="s">
        <v>43</v>
      </c>
      <c r="E181" s="40" t="s">
        <v>248</v>
      </c>
      <c r="F181" s="40" t="s">
        <v>249</v>
      </c>
      <c r="G181" s="40" t="s">
        <v>248</v>
      </c>
      <c r="H181" s="40" t="s">
        <v>249</v>
      </c>
    </row>
    <row r="182" spans="5:8" ht="12.75">
      <c r="E182" s="40" t="s">
        <v>44</v>
      </c>
      <c r="F182" s="40" t="s">
        <v>44</v>
      </c>
      <c r="G182" s="40" t="s">
        <v>44</v>
      </c>
      <c r="H182" s="40" t="str">
        <f>G182</f>
        <v>Year to date</v>
      </c>
    </row>
    <row r="183" spans="4:8" ht="12.75">
      <c r="D183" s="13"/>
      <c r="E183" s="40" t="str">
        <f>F183</f>
        <v>RM'000</v>
      </c>
      <c r="F183" s="40" t="s">
        <v>3</v>
      </c>
      <c r="G183" s="40" t="s">
        <v>3</v>
      </c>
      <c r="H183" s="40" t="s">
        <v>3</v>
      </c>
    </row>
    <row r="184" spans="2:8" ht="12.75">
      <c r="B184" s="8" t="s">
        <v>45</v>
      </c>
      <c r="E184" s="71">
        <f>174898+151297-26385</f>
        <v>299810</v>
      </c>
      <c r="F184" s="132">
        <v>149981</v>
      </c>
      <c r="G184" s="132">
        <f>19389+10609</f>
        <v>29998</v>
      </c>
      <c r="H184" s="132">
        <v>5430</v>
      </c>
    </row>
    <row r="185" spans="2:8" ht="12.75">
      <c r="B185" s="8" t="s">
        <v>117</v>
      </c>
      <c r="E185" s="71">
        <f>7497+10928</f>
        <v>18425</v>
      </c>
      <c r="F185" s="71">
        <v>0</v>
      </c>
      <c r="G185" s="71">
        <f>-440-304</f>
        <v>-744</v>
      </c>
      <c r="H185" s="71">
        <v>-214</v>
      </c>
    </row>
    <row r="186" spans="2:8" ht="12.75">
      <c r="B186" s="8" t="s">
        <v>128</v>
      </c>
      <c r="E186" s="71">
        <v>0</v>
      </c>
      <c r="F186" s="71">
        <v>0</v>
      </c>
      <c r="G186" s="71">
        <f>-42+2</f>
        <v>-40</v>
      </c>
      <c r="H186" s="71">
        <v>-143</v>
      </c>
    </row>
    <row r="187" spans="2:8" ht="12.75">
      <c r="B187" s="8" t="s">
        <v>46</v>
      </c>
      <c r="E187" s="12">
        <f>56650+37530</f>
        <v>94180</v>
      </c>
      <c r="F187" s="12">
        <v>59007</v>
      </c>
      <c r="G187" s="12">
        <f>3035+601</f>
        <v>3636</v>
      </c>
      <c r="H187" s="12">
        <v>929</v>
      </c>
    </row>
    <row r="188" spans="5:8" ht="13.5" thickBot="1">
      <c r="E188" s="43">
        <f>SUM(E184:E187)</f>
        <v>412415</v>
      </c>
      <c r="F188" s="43">
        <f>SUM(F184:F187)</f>
        <v>208988</v>
      </c>
      <c r="G188" s="43">
        <f>SUM(G184:G187)</f>
        <v>32850</v>
      </c>
      <c r="H188" s="43">
        <f>SUM(H184:H187)</f>
        <v>6002</v>
      </c>
    </row>
    <row r="189" spans="5:8" ht="13.5" thickTop="1">
      <c r="E189" s="11"/>
      <c r="F189" s="11"/>
      <c r="G189" s="11"/>
      <c r="H189" s="11"/>
    </row>
    <row r="190" spans="1:2" ht="12.75">
      <c r="A190" s="49" t="s">
        <v>51</v>
      </c>
      <c r="B190" s="42" t="s">
        <v>48</v>
      </c>
    </row>
    <row r="191" spans="1:2" ht="12.75">
      <c r="A191" s="49"/>
      <c r="B191" s="42"/>
    </row>
    <row r="194" spans="1:2" ht="12.75">
      <c r="A194" s="49"/>
      <c r="B194" s="42"/>
    </row>
    <row r="195" spans="1:2" ht="12.75">
      <c r="A195" s="49"/>
      <c r="B195" s="42"/>
    </row>
    <row r="196" spans="1:2" ht="12.75">
      <c r="A196" s="49" t="s">
        <v>53</v>
      </c>
      <c r="B196" s="42" t="s">
        <v>50</v>
      </c>
    </row>
    <row r="197" ht="12.75">
      <c r="A197" s="42"/>
    </row>
    <row r="198" ht="12.75">
      <c r="A198" s="42"/>
    </row>
    <row r="199" ht="12.75">
      <c r="A199" s="42"/>
    </row>
    <row r="200" ht="12.75">
      <c r="A200" s="42"/>
    </row>
    <row r="201" ht="12.75">
      <c r="A201" s="42"/>
    </row>
    <row r="202" spans="1:2" ht="12.75">
      <c r="A202" s="49" t="s">
        <v>87</v>
      </c>
      <c r="B202" s="42" t="s">
        <v>52</v>
      </c>
    </row>
    <row r="203" ht="12.75">
      <c r="A203" s="42"/>
    </row>
    <row r="204" ht="12.75">
      <c r="A204" s="42"/>
    </row>
    <row r="205" ht="12.75">
      <c r="A205" s="42"/>
    </row>
    <row r="206" ht="12.75">
      <c r="A206" s="42"/>
    </row>
    <row r="207" ht="12.75">
      <c r="A207" s="42"/>
    </row>
    <row r="208" ht="12.75">
      <c r="A208" s="42"/>
    </row>
    <row r="209" ht="12.75">
      <c r="A209" s="42"/>
    </row>
    <row r="210" ht="12.75">
      <c r="A210" s="42"/>
    </row>
    <row r="211" spans="1:2" ht="12.75">
      <c r="A211" s="49" t="s">
        <v>89</v>
      </c>
      <c r="B211" s="42" t="s">
        <v>120</v>
      </c>
    </row>
    <row r="215" ht="13.5" customHeight="1"/>
    <row r="216" spans="1:2" ht="13.5" customHeight="1">
      <c r="A216" s="49" t="s">
        <v>90</v>
      </c>
      <c r="B216" s="42" t="s">
        <v>88</v>
      </c>
    </row>
    <row r="217" spans="1:2" ht="13.5" customHeight="1">
      <c r="A217" s="49"/>
      <c r="B217" s="42"/>
    </row>
    <row r="218" spans="1:2" ht="13.5" customHeight="1">
      <c r="A218" s="49"/>
      <c r="B218" s="42"/>
    </row>
    <row r="219" ht="13.5" customHeight="1"/>
    <row r="220" ht="13.5" customHeight="1"/>
    <row r="221" ht="13.5" customHeight="1"/>
    <row r="222" ht="13.5" customHeight="1">
      <c r="A222" s="48" t="s">
        <v>143</v>
      </c>
    </row>
    <row r="223" ht="13.5" customHeight="1">
      <c r="A223" s="48" t="s">
        <v>140</v>
      </c>
    </row>
    <row r="224" ht="13.5" customHeight="1">
      <c r="A224" s="48"/>
    </row>
    <row r="225" spans="1:2" ht="12.75">
      <c r="A225" s="49" t="s">
        <v>91</v>
      </c>
      <c r="B225" s="42" t="s">
        <v>54</v>
      </c>
    </row>
    <row r="226" spans="7:8" ht="12.75">
      <c r="G226" s="39" t="s">
        <v>55</v>
      </c>
      <c r="H226" s="39" t="s">
        <v>139</v>
      </c>
    </row>
    <row r="227" spans="1:8" ht="12.75">
      <c r="A227" s="42"/>
      <c r="G227" s="39" t="s">
        <v>248</v>
      </c>
      <c r="H227" s="39" t="str">
        <f>G227</f>
        <v>30.9.2006</v>
      </c>
    </row>
    <row r="228" spans="7:8" ht="12.75">
      <c r="G228" s="39" t="s">
        <v>56</v>
      </c>
      <c r="H228" s="39" t="s">
        <v>57</v>
      </c>
    </row>
    <row r="229" spans="2:8" ht="12.75">
      <c r="B229" s="8" t="s">
        <v>58</v>
      </c>
      <c r="G229" s="10">
        <f>'income statement'!D10</f>
        <v>173946</v>
      </c>
      <c r="H229" s="10">
        <f>'income statement'!G10</f>
        <v>412415</v>
      </c>
    </row>
    <row r="230" spans="2:8" ht="12.75">
      <c r="B230" s="8" t="s">
        <v>129</v>
      </c>
      <c r="G230" s="10">
        <f>'income statement'!D22</f>
        <v>11119</v>
      </c>
      <c r="H230" s="10">
        <f>'income statement'!G22</f>
        <v>36753</v>
      </c>
    </row>
    <row r="231" spans="2:8" ht="12.75">
      <c r="B231" s="8" t="s">
        <v>84</v>
      </c>
      <c r="G231" s="10">
        <f>'income statement'!D26</f>
        <v>10007</v>
      </c>
      <c r="H231" s="10">
        <f>'income statement'!G26</f>
        <v>32850</v>
      </c>
    </row>
    <row r="232" spans="2:8" ht="12.75">
      <c r="B232" s="8" t="s">
        <v>83</v>
      </c>
      <c r="G232" s="10">
        <f>'income statement'!D30</f>
        <v>9389</v>
      </c>
      <c r="H232" s="10">
        <f>'income statement'!G30</f>
        <v>30564</v>
      </c>
    </row>
    <row r="233" spans="5:6" ht="12.75">
      <c r="E233" s="10"/>
      <c r="F233" s="10"/>
    </row>
    <row r="234" spans="5:6" ht="12.75">
      <c r="E234" s="10"/>
      <c r="F234" s="10"/>
    </row>
    <row r="235" spans="5:6" ht="12.75">
      <c r="E235" s="10"/>
      <c r="F235" s="10"/>
    </row>
    <row r="236" spans="5:6" ht="12.75">
      <c r="E236" s="10"/>
      <c r="F236" s="10"/>
    </row>
    <row r="237" spans="5:6" ht="12.75">
      <c r="E237" s="10"/>
      <c r="F237" s="10"/>
    </row>
    <row r="238" ht="14.25" customHeight="1">
      <c r="E238" s="47"/>
    </row>
    <row r="239" ht="14.25" customHeight="1">
      <c r="E239" s="47"/>
    </row>
    <row r="240" spans="1:2" ht="14.25" customHeight="1">
      <c r="A240" s="49" t="s">
        <v>92</v>
      </c>
      <c r="B240" s="42" t="s">
        <v>59</v>
      </c>
    </row>
    <row r="241" ht="14.25" customHeight="1"/>
    <row r="242" spans="6:8" ht="12.75">
      <c r="F242" s="39" t="s">
        <v>248</v>
      </c>
      <c r="G242" s="39" t="s">
        <v>242</v>
      </c>
      <c r="H242" s="39" t="s">
        <v>60</v>
      </c>
    </row>
    <row r="243" spans="6:8" ht="12.75">
      <c r="F243" s="39" t="s">
        <v>3</v>
      </c>
      <c r="G243" s="39" t="s">
        <v>3</v>
      </c>
      <c r="H243" s="39" t="s">
        <v>61</v>
      </c>
    </row>
    <row r="244" spans="2:8" ht="12.75">
      <c r="B244" s="8" t="s">
        <v>4</v>
      </c>
      <c r="F244" s="55">
        <f>'income statement'!D10</f>
        <v>173946</v>
      </c>
      <c r="G244" s="44">
        <v>134815</v>
      </c>
      <c r="H244" s="44">
        <f>(F244-G244)/G244*100</f>
        <v>29.025701887772133</v>
      </c>
    </row>
    <row r="245" spans="2:8" ht="12.75">
      <c r="B245" s="8" t="s">
        <v>115</v>
      </c>
      <c r="F245" s="55">
        <f>'income statement'!D26</f>
        <v>10007</v>
      </c>
      <c r="G245" s="11">
        <v>15459</v>
      </c>
      <c r="H245" s="54">
        <f>(F245-G245)/G245*100</f>
        <v>-35.26748172585549</v>
      </c>
    </row>
    <row r="254" spans="1:2" ht="12.75">
      <c r="A254" s="49" t="s">
        <v>93</v>
      </c>
      <c r="B254" s="42" t="s">
        <v>62</v>
      </c>
    </row>
    <row r="255" spans="1:7" s="73" customFormat="1" ht="12.75">
      <c r="A255" s="72"/>
      <c r="G255" s="74"/>
    </row>
    <row r="256" spans="1:7" s="73" customFormat="1" ht="12.75">
      <c r="A256" s="72"/>
      <c r="G256" s="74"/>
    </row>
    <row r="257" spans="1:7" s="73" customFormat="1" ht="12.75">
      <c r="A257" s="72"/>
      <c r="G257" s="74"/>
    </row>
    <row r="258" spans="1:7" s="73" customFormat="1" ht="12.75">
      <c r="A258" s="72"/>
      <c r="G258" s="74"/>
    </row>
    <row r="259" s="73" customFormat="1" ht="12.75">
      <c r="G259" s="74"/>
    </row>
    <row r="260" s="73" customFormat="1" ht="12.75">
      <c r="G260" s="74"/>
    </row>
    <row r="261" s="73" customFormat="1" ht="12.75">
      <c r="G261" s="74"/>
    </row>
    <row r="264" spans="1:2" ht="12.75">
      <c r="A264" s="49" t="s">
        <v>94</v>
      </c>
      <c r="B264" s="42" t="s">
        <v>63</v>
      </c>
    </row>
    <row r="266" ht="12" customHeight="1"/>
    <row r="270" spans="1:8" ht="12.75">
      <c r="A270" s="49" t="s">
        <v>95</v>
      </c>
      <c r="B270" s="42" t="s">
        <v>5</v>
      </c>
      <c r="G270" s="39" t="s">
        <v>108</v>
      </c>
      <c r="H270" s="39" t="s">
        <v>244</v>
      </c>
    </row>
    <row r="271" spans="1:8" ht="12.75">
      <c r="A271" s="42"/>
      <c r="G271" s="39" t="s">
        <v>248</v>
      </c>
      <c r="H271" s="39" t="str">
        <f>G271</f>
        <v>30.9.2006</v>
      </c>
    </row>
    <row r="272" spans="7:8" ht="12.75">
      <c r="G272" s="39" t="s">
        <v>3</v>
      </c>
      <c r="H272" s="39" t="s">
        <v>3</v>
      </c>
    </row>
    <row r="273" spans="2:8" ht="12.75">
      <c r="B273" s="8" t="s">
        <v>64</v>
      </c>
      <c r="G273" s="56"/>
      <c r="H273" s="11"/>
    </row>
    <row r="274" spans="2:8" ht="12.75">
      <c r="B274" s="8" t="s">
        <v>65</v>
      </c>
      <c r="E274" s="13"/>
      <c r="F274" s="13"/>
      <c r="G274" s="11">
        <v>717</v>
      </c>
      <c r="H274" s="11">
        <v>2713</v>
      </c>
    </row>
    <row r="275" spans="2:8" ht="12.75">
      <c r="B275" s="8" t="s">
        <v>66</v>
      </c>
      <c r="E275" s="13"/>
      <c r="G275" s="11">
        <v>-99</v>
      </c>
      <c r="H275" s="11">
        <v>-427</v>
      </c>
    </row>
    <row r="276" spans="5:8" ht="13.5" thickBot="1">
      <c r="E276" s="13"/>
      <c r="G276" s="50">
        <f>SUM(G274:G275)</f>
        <v>618</v>
      </c>
      <c r="H276" s="50">
        <f>SUM(H274:H275)</f>
        <v>2286</v>
      </c>
    </row>
    <row r="277" spans="7:8" ht="12.75">
      <c r="G277" s="56"/>
      <c r="H277" s="11"/>
    </row>
    <row r="278" spans="7:8" ht="12.75">
      <c r="G278" s="56"/>
      <c r="H278" s="11"/>
    </row>
    <row r="279" spans="7:8" ht="12.75">
      <c r="G279" s="56"/>
      <c r="H279" s="11"/>
    </row>
    <row r="280" spans="7:8" ht="12.75">
      <c r="G280" s="56"/>
      <c r="H280" s="11"/>
    </row>
    <row r="281" spans="1:2" ht="12.75">
      <c r="A281" s="49" t="s">
        <v>96</v>
      </c>
      <c r="B281" s="42" t="s">
        <v>67</v>
      </c>
    </row>
    <row r="286" spans="1:2" ht="12.75">
      <c r="A286" s="49" t="s">
        <v>97</v>
      </c>
      <c r="B286" s="42" t="s">
        <v>68</v>
      </c>
    </row>
    <row r="287" spans="7:8" ht="12.75">
      <c r="G287" s="39" t="s">
        <v>108</v>
      </c>
      <c r="H287" s="39" t="s">
        <v>244</v>
      </c>
    </row>
    <row r="288" spans="7:8" ht="12.75">
      <c r="G288" s="39" t="s">
        <v>248</v>
      </c>
      <c r="H288" s="39" t="s">
        <v>248</v>
      </c>
    </row>
    <row r="289" spans="7:8" ht="12.75">
      <c r="G289" s="39" t="s">
        <v>3</v>
      </c>
      <c r="H289" s="39" t="s">
        <v>3</v>
      </c>
    </row>
    <row r="291" spans="2:8" ht="12.75">
      <c r="B291" s="8" t="s">
        <v>104</v>
      </c>
      <c r="G291" s="10">
        <v>48</v>
      </c>
      <c r="H291" s="8">
        <v>48</v>
      </c>
    </row>
    <row r="292" spans="2:8" ht="12.75">
      <c r="B292" s="8" t="s">
        <v>105</v>
      </c>
      <c r="G292" s="74">
        <f>-48+23</f>
        <v>-25</v>
      </c>
      <c r="H292" s="74">
        <f>G292</f>
        <v>-25</v>
      </c>
    </row>
    <row r="293" spans="7:8" ht="13.5" thickBot="1">
      <c r="G293" s="50">
        <f>SUM(G291:G292)</f>
        <v>23</v>
      </c>
      <c r="H293" s="50">
        <f>SUM(H291:H292)</f>
        <v>23</v>
      </c>
    </row>
    <row r="295" ht="12.75">
      <c r="H295" s="39" t="s">
        <v>248</v>
      </c>
    </row>
    <row r="296" ht="12.75">
      <c r="H296" s="39" t="s">
        <v>3</v>
      </c>
    </row>
    <row r="297" ht="12.75">
      <c r="B297" s="8" t="s">
        <v>106</v>
      </c>
    </row>
    <row r="298" spans="2:8" ht="12.75">
      <c r="B298" s="8" t="s">
        <v>107</v>
      </c>
      <c r="H298" s="67">
        <v>48</v>
      </c>
    </row>
    <row r="299" spans="2:8" ht="12.75">
      <c r="B299" s="8" t="s">
        <v>109</v>
      </c>
      <c r="H299" s="140">
        <f>G293</f>
        <v>23</v>
      </c>
    </row>
    <row r="300" spans="2:8" ht="15">
      <c r="B300" s="8" t="s">
        <v>110</v>
      </c>
      <c r="E300" s="47"/>
      <c r="H300" s="67">
        <f>H299</f>
        <v>23</v>
      </c>
    </row>
    <row r="301" ht="15">
      <c r="E301" s="47"/>
    </row>
    <row r="302" spans="1:2" ht="12.75">
      <c r="A302" s="49" t="s">
        <v>98</v>
      </c>
      <c r="B302" s="42" t="s">
        <v>69</v>
      </c>
    </row>
    <row r="303" spans="1:2" ht="12.75">
      <c r="A303" s="49"/>
      <c r="B303" s="42"/>
    </row>
    <row r="304" spans="1:2" ht="12.75">
      <c r="A304" s="42"/>
      <c r="B304" s="42" t="s">
        <v>70</v>
      </c>
    </row>
    <row r="305" spans="1:2" ht="12.75">
      <c r="A305" s="42"/>
      <c r="B305" s="42"/>
    </row>
    <row r="306" spans="1:2" ht="12.75">
      <c r="A306" s="42"/>
      <c r="B306" s="8" t="s">
        <v>253</v>
      </c>
    </row>
    <row r="307" spans="1:2" ht="12.75">
      <c r="A307" s="42"/>
      <c r="B307" s="8" t="s">
        <v>273</v>
      </c>
    </row>
    <row r="308" spans="1:2" ht="12.75">
      <c r="A308" s="42"/>
      <c r="B308" s="8" t="s">
        <v>274</v>
      </c>
    </row>
    <row r="309" ht="12.75">
      <c r="A309" s="42"/>
    </row>
    <row r="310" spans="1:2" ht="12.75">
      <c r="A310" s="42"/>
      <c r="B310" s="8" t="s">
        <v>250</v>
      </c>
    </row>
    <row r="311" spans="1:6" ht="12.75">
      <c r="A311" s="42"/>
      <c r="F311" s="9" t="s">
        <v>3</v>
      </c>
    </row>
    <row r="312" spans="1:6" ht="12.75">
      <c r="A312" s="42"/>
      <c r="B312" s="8" t="s">
        <v>251</v>
      </c>
      <c r="F312" s="135">
        <v>6532</v>
      </c>
    </row>
    <row r="313" spans="1:6" ht="12.75">
      <c r="A313" s="42"/>
      <c r="B313" s="8" t="s">
        <v>252</v>
      </c>
      <c r="F313" s="135">
        <v>118</v>
      </c>
    </row>
    <row r="314" spans="1:6" ht="13.5" thickBot="1">
      <c r="A314" s="42"/>
      <c r="F314" s="136">
        <f>SUM(F312:F313)</f>
        <v>6650</v>
      </c>
    </row>
    <row r="315" ht="13.5" thickTop="1">
      <c r="A315" s="42"/>
    </row>
    <row r="316" ht="12.75">
      <c r="A316" s="42"/>
    </row>
    <row r="317" spans="1:2" ht="12.75">
      <c r="A317" s="49" t="s">
        <v>99</v>
      </c>
      <c r="B317" s="42" t="s">
        <v>71</v>
      </c>
    </row>
    <row r="318" spans="1:2" ht="12.75">
      <c r="A318" s="49"/>
      <c r="B318" s="42"/>
    </row>
    <row r="319" spans="2:7" ht="12.75">
      <c r="B319" s="8" t="s">
        <v>130</v>
      </c>
      <c r="G319" s="8"/>
    </row>
    <row r="320" spans="2:7" ht="12.75">
      <c r="B320" s="8" t="s">
        <v>72</v>
      </c>
      <c r="G320" s="8"/>
    </row>
    <row r="321" spans="6:8" ht="12.75">
      <c r="F321" s="85" t="s">
        <v>73</v>
      </c>
      <c r="G321" s="85" t="s">
        <v>74</v>
      </c>
      <c r="H321" s="85" t="s">
        <v>21</v>
      </c>
    </row>
    <row r="322" spans="6:8" ht="12.75">
      <c r="F322" s="85" t="s">
        <v>3</v>
      </c>
      <c r="G322" s="85" t="s">
        <v>3</v>
      </c>
      <c r="H322" s="85" t="s">
        <v>3</v>
      </c>
    </row>
    <row r="323" spans="2:8" ht="12.75">
      <c r="B323" s="57" t="s">
        <v>75</v>
      </c>
      <c r="F323" s="97">
        <v>0</v>
      </c>
      <c r="G323" s="97">
        <v>20226</v>
      </c>
      <c r="H323" s="16">
        <f>G323+F323</f>
        <v>20226</v>
      </c>
    </row>
    <row r="324" spans="2:8" ht="12.75">
      <c r="B324" s="57" t="s">
        <v>76</v>
      </c>
      <c r="F324" s="97">
        <v>0</v>
      </c>
      <c r="G324" s="97">
        <v>102816</v>
      </c>
      <c r="H324" s="16">
        <f>G324+F324</f>
        <v>102816</v>
      </c>
    </row>
    <row r="325" spans="2:8" ht="12.75">
      <c r="B325" s="57" t="s">
        <v>131</v>
      </c>
      <c r="F325" s="98">
        <v>116</v>
      </c>
      <c r="G325" s="98">
        <v>0</v>
      </c>
      <c r="H325" s="87">
        <f>G325+F325</f>
        <v>116</v>
      </c>
    </row>
    <row r="326" spans="2:8" ht="12.75">
      <c r="B326" s="57"/>
      <c r="F326" s="97">
        <f>SUM(F323:F325)</f>
        <v>116</v>
      </c>
      <c r="G326" s="97">
        <f>SUM(G323:G325)</f>
        <v>123042</v>
      </c>
      <c r="H326" s="17">
        <f>SUM(H323:H325)</f>
        <v>123158</v>
      </c>
    </row>
    <row r="327" spans="2:8" ht="12.75">
      <c r="B327" s="57" t="s">
        <v>77</v>
      </c>
      <c r="F327" s="99">
        <v>1711</v>
      </c>
      <c r="G327" s="97">
        <v>0</v>
      </c>
      <c r="H327" s="86">
        <f>F327+G327</f>
        <v>1711</v>
      </c>
    </row>
    <row r="328" spans="6:8" ht="12.75">
      <c r="F328" s="100">
        <f>SUM(F326:F327)</f>
        <v>1827</v>
      </c>
      <c r="G328" s="101">
        <f>SUM(G326:G327)</f>
        <v>123042</v>
      </c>
      <c r="H328" s="88">
        <f>SUM(H326:H327)</f>
        <v>124869</v>
      </c>
    </row>
    <row r="329" spans="6:8" ht="12.75">
      <c r="F329" s="18"/>
      <c r="G329" s="90"/>
      <c r="H329" s="18"/>
    </row>
    <row r="330" spans="2:8" ht="12.75">
      <c r="B330" s="8" t="s">
        <v>78</v>
      </c>
      <c r="F330" s="90"/>
      <c r="G330" s="9"/>
      <c r="H330" s="9"/>
    </row>
    <row r="331" spans="6:8" ht="12.75">
      <c r="F331" s="90"/>
      <c r="G331" s="9"/>
      <c r="H331" s="9"/>
    </row>
    <row r="332" spans="2:8" ht="12.75">
      <c r="B332" s="57" t="str">
        <f>B327</f>
        <v>Term loan</v>
      </c>
      <c r="F332" s="102">
        <v>3275</v>
      </c>
      <c r="G332" s="91">
        <v>0</v>
      </c>
      <c r="H332" s="90">
        <f>F332+G332</f>
        <v>3275</v>
      </c>
    </row>
    <row r="333" spans="2:8" ht="12.75">
      <c r="B333" s="57" t="s">
        <v>113</v>
      </c>
      <c r="E333" s="8" t="s">
        <v>275</v>
      </c>
      <c r="F333" s="103">
        <v>337</v>
      </c>
      <c r="G333" s="92">
        <v>0</v>
      </c>
      <c r="H333" s="87">
        <f>F333+G333</f>
        <v>337</v>
      </c>
    </row>
    <row r="334" spans="2:8" ht="12.75">
      <c r="B334" s="57"/>
      <c r="F334" s="101">
        <f>SUM(F332:F333)</f>
        <v>3612</v>
      </c>
      <c r="G334" s="89">
        <f>SUM(G332:G333)</f>
        <v>0</v>
      </c>
      <c r="H334" s="89">
        <f>SUM(H332:H333)</f>
        <v>3612</v>
      </c>
    </row>
    <row r="335" spans="2:8" ht="12.75">
      <c r="B335" s="57"/>
      <c r="F335" s="54"/>
      <c r="G335" s="75"/>
      <c r="H335" s="54"/>
    </row>
    <row r="336" spans="2:8" ht="13.5" thickBot="1">
      <c r="B336" s="8" t="s">
        <v>21</v>
      </c>
      <c r="F336" s="59">
        <f>F328+F334</f>
        <v>5439</v>
      </c>
      <c r="G336" s="59">
        <f>G328+G334</f>
        <v>123042</v>
      </c>
      <c r="H336" s="112">
        <f>H328+H334</f>
        <v>128481</v>
      </c>
    </row>
    <row r="337" spans="6:8" ht="13.5" thickTop="1">
      <c r="F337" s="54"/>
      <c r="G337" s="54"/>
      <c r="H337" s="54"/>
    </row>
    <row r="338" spans="2:7" ht="12.75">
      <c r="B338" s="8" t="s">
        <v>132</v>
      </c>
      <c r="G338" s="54"/>
    </row>
    <row r="339" ht="12.75">
      <c r="G339" s="54"/>
    </row>
    <row r="340" spans="1:2" ht="12.75">
      <c r="A340" s="49" t="s">
        <v>100</v>
      </c>
      <c r="B340" s="42" t="s">
        <v>79</v>
      </c>
    </row>
    <row r="345" spans="1:2" ht="12.75">
      <c r="A345" s="49" t="s">
        <v>101</v>
      </c>
      <c r="B345" s="42" t="s">
        <v>80</v>
      </c>
    </row>
    <row r="346" ht="12.75">
      <c r="A346" s="42"/>
    </row>
    <row r="347" ht="12.75">
      <c r="A347" s="42"/>
    </row>
    <row r="348" ht="12.75">
      <c r="A348" s="42"/>
    </row>
    <row r="349" ht="12.75">
      <c r="A349" s="42"/>
    </row>
    <row r="350" ht="12.75">
      <c r="A350" s="42"/>
    </row>
    <row r="351" ht="12.75">
      <c r="A351" s="42"/>
    </row>
    <row r="352" ht="12.75">
      <c r="A352" s="42"/>
    </row>
    <row r="353" spans="1:2" ht="13.5" customHeight="1">
      <c r="A353" s="49" t="s">
        <v>102</v>
      </c>
      <c r="B353" s="42" t="s">
        <v>81</v>
      </c>
    </row>
    <row r="354" ht="13.5" customHeight="1"/>
    <row r="355" ht="13.5" customHeight="1"/>
    <row r="356" ht="13.5" customHeight="1"/>
    <row r="357" ht="14.25" customHeight="1"/>
    <row r="358" spans="1:2" ht="13.5" customHeight="1">
      <c r="A358" s="49" t="s">
        <v>212</v>
      </c>
      <c r="B358" s="42" t="s">
        <v>144</v>
      </c>
    </row>
    <row r="359" spans="5:8" ht="13.5" customHeight="1">
      <c r="E359" s="2"/>
      <c r="F359" s="2"/>
      <c r="G359" s="2"/>
      <c r="H359" s="4"/>
    </row>
    <row r="360" spans="2:8" ht="13.5" customHeight="1">
      <c r="B360" s="42" t="s">
        <v>123</v>
      </c>
      <c r="C360" s="42" t="s">
        <v>145</v>
      </c>
      <c r="G360" s="39"/>
      <c r="H360" s="39"/>
    </row>
    <row r="361" spans="3:8" ht="13.5" customHeight="1">
      <c r="C361" s="8" t="s">
        <v>146</v>
      </c>
      <c r="G361" s="84"/>
      <c r="H361" s="84"/>
    </row>
    <row r="362" spans="3:8" ht="13.5" customHeight="1">
      <c r="C362" s="8" t="s">
        <v>147</v>
      </c>
      <c r="G362" s="84"/>
      <c r="H362" s="84"/>
    </row>
    <row r="363" spans="7:8" ht="13.5" customHeight="1">
      <c r="G363" s="39"/>
      <c r="H363" s="39"/>
    </row>
    <row r="364" spans="5:8" ht="13.5" customHeight="1">
      <c r="E364" s="165" t="s">
        <v>108</v>
      </c>
      <c r="F364" s="165"/>
      <c r="G364" s="165" t="s">
        <v>244</v>
      </c>
      <c r="H364" s="165"/>
    </row>
    <row r="365" spans="5:8" ht="13.5" customHeight="1">
      <c r="E365" s="76">
        <v>38990</v>
      </c>
      <c r="F365" s="76">
        <v>38625</v>
      </c>
      <c r="G365" s="76">
        <f>E365</f>
        <v>38990</v>
      </c>
      <c r="H365" s="76">
        <f>F365</f>
        <v>38625</v>
      </c>
    </row>
    <row r="366" spans="7:8" ht="13.5" customHeight="1">
      <c r="G366" s="39"/>
      <c r="H366" s="39"/>
    </row>
    <row r="367" spans="3:8" ht="13.5" customHeight="1">
      <c r="C367" s="8" t="s">
        <v>240</v>
      </c>
      <c r="G367" s="39"/>
      <c r="H367" s="39"/>
    </row>
    <row r="368" spans="3:8" ht="13.5" customHeight="1">
      <c r="C368" s="8" t="s">
        <v>241</v>
      </c>
      <c r="E368" s="77">
        <f>'income statement'!D30</f>
        <v>9389</v>
      </c>
      <c r="F368" s="77">
        <f>'income statement'!E30</f>
        <v>1853</v>
      </c>
      <c r="G368" s="77">
        <f>'income statement'!G30</f>
        <v>30564</v>
      </c>
      <c r="H368" s="77">
        <f>'income statement'!H30</f>
        <v>5754</v>
      </c>
    </row>
    <row r="369" spans="5:8" ht="13.5" customHeight="1">
      <c r="E369" s="77"/>
      <c r="F369" s="67"/>
      <c r="G369" s="67"/>
      <c r="H369" s="67"/>
    </row>
    <row r="370" spans="3:8" ht="13.5" customHeight="1">
      <c r="C370" s="8" t="s">
        <v>133</v>
      </c>
      <c r="E370" s="10">
        <f>63879533/1000</f>
        <v>63879.533</v>
      </c>
      <c r="F370" s="10">
        <v>56202</v>
      </c>
      <c r="G370" s="10">
        <f>59115656/1000</f>
        <v>59115.656</v>
      </c>
      <c r="H370" s="67">
        <v>56136</v>
      </c>
    </row>
    <row r="371" spans="5:8" ht="13.5" customHeight="1">
      <c r="E371" s="10"/>
      <c r="F371" s="10"/>
      <c r="H371" s="67"/>
    </row>
    <row r="372" spans="3:8" ht="13.5" customHeight="1" thickBot="1">
      <c r="C372" s="42" t="s">
        <v>152</v>
      </c>
      <c r="E372" s="15">
        <f>E368/E370*100</f>
        <v>14.697978458922044</v>
      </c>
      <c r="F372" s="15">
        <f>F368/F370*100</f>
        <v>3.297035692679976</v>
      </c>
      <c r="G372" s="15">
        <f>G368/G370*100</f>
        <v>51.70203981158561</v>
      </c>
      <c r="H372" s="15">
        <f>H368/H370*100</f>
        <v>10.250106883283454</v>
      </c>
    </row>
    <row r="373" spans="5:8" ht="13.5" customHeight="1" thickTop="1">
      <c r="E373" s="10"/>
      <c r="F373" s="10"/>
      <c r="H373" s="67"/>
    </row>
    <row r="374" spans="2:8" ht="13.5" customHeight="1">
      <c r="B374" s="42" t="s">
        <v>151</v>
      </c>
      <c r="C374" s="42" t="s">
        <v>148</v>
      </c>
      <c r="G374" s="39"/>
      <c r="H374" s="39"/>
    </row>
    <row r="375" spans="3:8" ht="13.5" customHeight="1">
      <c r="C375" s="8" t="s">
        <v>149</v>
      </c>
      <c r="G375" s="39"/>
      <c r="H375" s="39"/>
    </row>
    <row r="376" spans="3:8" ht="13.5" customHeight="1">
      <c r="C376" s="8" t="s">
        <v>150</v>
      </c>
      <c r="G376" s="39"/>
      <c r="H376" s="39"/>
    </row>
    <row r="377" spans="7:8" ht="12.75" customHeight="1">
      <c r="G377" s="39"/>
      <c r="H377" s="39"/>
    </row>
    <row r="378" spans="5:8" ht="12.75" customHeight="1">
      <c r="E378" s="165" t="s">
        <v>108</v>
      </c>
      <c r="F378" s="165"/>
      <c r="G378" s="165" t="s">
        <v>244</v>
      </c>
      <c r="H378" s="165"/>
    </row>
    <row r="379" spans="5:8" ht="12.75" customHeight="1">
      <c r="E379" s="76">
        <v>38990</v>
      </c>
      <c r="F379" s="76">
        <v>38625</v>
      </c>
      <c r="G379" s="76">
        <f>E379</f>
        <v>38990</v>
      </c>
      <c r="H379" s="76">
        <f>F379</f>
        <v>38625</v>
      </c>
    </row>
    <row r="380" spans="7:8" ht="12.75" customHeight="1">
      <c r="G380" s="39"/>
      <c r="H380" s="39"/>
    </row>
    <row r="381" spans="3:8" ht="12.75" customHeight="1">
      <c r="C381" s="8" t="s">
        <v>240</v>
      </c>
      <c r="G381" s="39"/>
      <c r="H381" s="39"/>
    </row>
    <row r="382" spans="3:8" ht="13.5" customHeight="1">
      <c r="C382" s="8" t="s">
        <v>241</v>
      </c>
      <c r="E382" s="67">
        <f>'income statement'!D30</f>
        <v>9389</v>
      </c>
      <c r="F382" s="67">
        <f>'income statement'!E30</f>
        <v>1853</v>
      </c>
      <c r="G382" s="67">
        <f>'income statement'!G30</f>
        <v>30564</v>
      </c>
      <c r="H382" s="67">
        <f>'income statement'!H30</f>
        <v>5754</v>
      </c>
    </row>
    <row r="383" spans="5:8" ht="13.5" customHeight="1">
      <c r="E383" s="77"/>
      <c r="F383" s="67"/>
      <c r="G383" s="67"/>
      <c r="H383" s="67"/>
    </row>
    <row r="384" spans="3:8" ht="13.5" customHeight="1">
      <c r="C384" s="8" t="s">
        <v>133</v>
      </c>
      <c r="E384" s="10">
        <f>E370</f>
        <v>63879.533</v>
      </c>
      <c r="F384" s="10">
        <v>56202</v>
      </c>
      <c r="G384" s="10">
        <f>G370</f>
        <v>59115.656</v>
      </c>
      <c r="H384" s="67">
        <v>56136</v>
      </c>
    </row>
    <row r="385" spans="5:8" ht="13.5" customHeight="1">
      <c r="E385" s="10"/>
      <c r="F385" s="10"/>
      <c r="H385" s="67"/>
    </row>
    <row r="386" spans="3:8" ht="13.5" customHeight="1">
      <c r="C386" s="8" t="s">
        <v>134</v>
      </c>
      <c r="E386" s="10">
        <f>728</f>
        <v>728</v>
      </c>
      <c r="F386" s="10">
        <v>0</v>
      </c>
      <c r="G386" s="10">
        <v>685</v>
      </c>
      <c r="H386" s="67">
        <v>282</v>
      </c>
    </row>
    <row r="387" spans="5:8" ht="13.5" customHeight="1">
      <c r="E387" s="10"/>
      <c r="F387" s="10"/>
      <c r="H387" s="67"/>
    </row>
    <row r="388" spans="3:8" ht="13.5" customHeight="1">
      <c r="C388" s="8" t="s">
        <v>135</v>
      </c>
      <c r="E388" s="10"/>
      <c r="F388" s="10"/>
      <c r="H388" s="67"/>
    </row>
    <row r="389" spans="3:8" ht="13.5" customHeight="1">
      <c r="C389" s="8" t="s">
        <v>136</v>
      </c>
      <c r="E389" s="58">
        <f>SUM(E384:E388)</f>
        <v>64607.533</v>
      </c>
      <c r="F389" s="58">
        <f>SUM(F384:F388)</f>
        <v>56202</v>
      </c>
      <c r="G389" s="58">
        <f>SUM(G384:G388)</f>
        <v>59800.656</v>
      </c>
      <c r="H389" s="58">
        <f>SUM(H384:H388)</f>
        <v>56418</v>
      </c>
    </row>
    <row r="390" spans="5:8" ht="13.5" customHeight="1">
      <c r="E390" s="10"/>
      <c r="F390" s="10"/>
      <c r="H390" s="67"/>
    </row>
    <row r="391" spans="3:8" ht="13.5" customHeight="1" thickBot="1">
      <c r="C391" s="42" t="s">
        <v>153</v>
      </c>
      <c r="E391" s="15">
        <f>E382/E389*100</f>
        <v>14.532361110274863</v>
      </c>
      <c r="F391" s="15">
        <f>F382/F389*100</f>
        <v>3.297035692679976</v>
      </c>
      <c r="G391" s="15">
        <f>G382/G389*100</f>
        <v>51.10980722351942</v>
      </c>
      <c r="H391" s="15">
        <f>H382/H389*100</f>
        <v>10.198872700202063</v>
      </c>
    </row>
    <row r="392" spans="3:8" ht="13.5" customHeight="1" thickTop="1">
      <c r="C392" s="42"/>
      <c r="E392" s="79"/>
      <c r="F392" s="79"/>
      <c r="G392" s="79"/>
      <c r="H392" s="79"/>
    </row>
    <row r="393" spans="1:7" ht="13.5" customHeight="1">
      <c r="A393" s="49" t="s">
        <v>213</v>
      </c>
      <c r="B393" s="42" t="s">
        <v>82</v>
      </c>
      <c r="G393" s="60"/>
    </row>
    <row r="394" spans="1:7" ht="13.5" customHeight="1">
      <c r="A394" s="49"/>
      <c r="B394" s="42"/>
      <c r="G394" s="60"/>
    </row>
    <row r="395" ht="13.5" customHeight="1"/>
    <row r="396" ht="13.5" customHeight="1"/>
    <row r="397" ht="13.5" customHeight="1"/>
    <row r="419" ht="15">
      <c r="E419" s="47"/>
    </row>
    <row r="508" s="35" customFormat="1" ht="12.75">
      <c r="G508" s="11"/>
    </row>
    <row r="509" spans="1:7" s="35" customFormat="1" ht="12.75">
      <c r="A509" s="61"/>
      <c r="G509" s="11"/>
    </row>
    <row r="510" s="35" customFormat="1" ht="12.75">
      <c r="G510" s="11"/>
    </row>
    <row r="511" s="35" customFormat="1" ht="12.75">
      <c r="G511" s="11"/>
    </row>
    <row r="512" s="35" customFormat="1" ht="12.75">
      <c r="G512" s="11"/>
    </row>
    <row r="513" s="35" customFormat="1" ht="12.75">
      <c r="G513" s="11"/>
    </row>
    <row r="514" spans="1:7" s="35" customFormat="1" ht="12.75">
      <c r="A514" s="61"/>
      <c r="G514" s="11"/>
    </row>
    <row r="515" s="35" customFormat="1" ht="12.75">
      <c r="G515" s="11"/>
    </row>
    <row r="516" s="35" customFormat="1" ht="12.75">
      <c r="G516" s="11"/>
    </row>
    <row r="517" s="35" customFormat="1" ht="12.75">
      <c r="G517" s="11"/>
    </row>
    <row r="518" spans="1:7" s="35" customFormat="1" ht="12.75">
      <c r="A518" s="61"/>
      <c r="G518" s="11"/>
    </row>
    <row r="519" spans="1:7" s="35" customFormat="1" ht="12.75">
      <c r="A519" s="61"/>
      <c r="E519" s="62"/>
      <c r="F519" s="62"/>
      <c r="G519" s="11"/>
    </row>
    <row r="520" spans="5:7" s="35" customFormat="1" ht="12.75">
      <c r="E520" s="63"/>
      <c r="F520" s="63"/>
      <c r="G520" s="11"/>
    </row>
    <row r="521" spans="5:7" s="35" customFormat="1" ht="12.75">
      <c r="E521" s="56"/>
      <c r="F521" s="11"/>
      <c r="G521" s="11"/>
    </row>
    <row r="522" s="35" customFormat="1" ht="12.75">
      <c r="G522" s="11"/>
    </row>
    <row r="523" s="35" customFormat="1" ht="12.75">
      <c r="G523" s="11"/>
    </row>
    <row r="524" s="35" customFormat="1" ht="12.75">
      <c r="G524" s="11"/>
    </row>
    <row r="525" s="35" customFormat="1" ht="12.75">
      <c r="G525" s="11"/>
    </row>
    <row r="526" s="35" customFormat="1" ht="12.75">
      <c r="G526" s="11"/>
    </row>
    <row r="527" s="35" customFormat="1" ht="12.75">
      <c r="G527" s="11"/>
    </row>
    <row r="528" s="35" customFormat="1" ht="12.75">
      <c r="G528" s="11"/>
    </row>
    <row r="529" s="35" customFormat="1" ht="12.75">
      <c r="G529" s="11"/>
    </row>
    <row r="530" s="35" customFormat="1" ht="12.75">
      <c r="G530" s="11"/>
    </row>
    <row r="531" s="35" customFormat="1" ht="12.75">
      <c r="G531" s="11"/>
    </row>
    <row r="532" s="35" customFormat="1" ht="12.75">
      <c r="G532" s="11"/>
    </row>
    <row r="533" s="35" customFormat="1" ht="12.75">
      <c r="G533" s="11"/>
    </row>
    <row r="534" s="35" customFormat="1" ht="12.75">
      <c r="G534" s="11"/>
    </row>
    <row r="535" s="35" customFormat="1" ht="12.75">
      <c r="G535" s="11"/>
    </row>
    <row r="536" s="35" customFormat="1" ht="12.75">
      <c r="G536" s="11"/>
    </row>
    <row r="537" s="35" customFormat="1" ht="12.75">
      <c r="G537" s="11"/>
    </row>
    <row r="538" s="35" customFormat="1" ht="12.75">
      <c r="G538" s="11"/>
    </row>
    <row r="539" s="35" customFormat="1" ht="12.75">
      <c r="G539" s="11"/>
    </row>
    <row r="540" s="35" customFormat="1" ht="12.75">
      <c r="G540" s="11"/>
    </row>
    <row r="541" spans="1:7" s="35" customFormat="1" ht="12.75">
      <c r="A541" s="61"/>
      <c r="G541" s="11"/>
    </row>
    <row r="542" s="35" customFormat="1" ht="12.75">
      <c r="G542" s="11"/>
    </row>
    <row r="543" spans="1:7" s="35" customFormat="1" ht="12.75">
      <c r="A543" s="61"/>
      <c r="G543" s="11"/>
    </row>
    <row r="544" spans="1:7" s="35" customFormat="1" ht="12.75">
      <c r="A544" s="61"/>
      <c r="G544" s="11"/>
    </row>
    <row r="545" s="35" customFormat="1" ht="12.75">
      <c r="G545" s="11"/>
    </row>
    <row r="546" s="35" customFormat="1" ht="12.75">
      <c r="G546" s="11"/>
    </row>
    <row r="547" spans="6:7" s="35" customFormat="1" ht="12.75">
      <c r="F547" s="63"/>
      <c r="G547" s="11"/>
    </row>
    <row r="548" s="35" customFormat="1" ht="12.75">
      <c r="G548" s="11"/>
    </row>
    <row r="549" spans="1:7" s="35" customFormat="1" ht="12.75">
      <c r="A549" s="61"/>
      <c r="G549" s="11"/>
    </row>
    <row r="550" s="35" customFormat="1" ht="12.75">
      <c r="G550" s="11"/>
    </row>
    <row r="551" s="35" customFormat="1" ht="12.75">
      <c r="G551" s="11"/>
    </row>
    <row r="552" s="35" customFormat="1" ht="12.75">
      <c r="G552" s="11"/>
    </row>
    <row r="553" s="35" customFormat="1" ht="12.75">
      <c r="G553" s="11"/>
    </row>
    <row r="554" s="35" customFormat="1" ht="12.75">
      <c r="G554" s="11"/>
    </row>
    <row r="555" s="35" customFormat="1" ht="12.75">
      <c r="G555" s="11"/>
    </row>
    <row r="556" s="35" customFormat="1" ht="12.75">
      <c r="G556" s="11"/>
    </row>
    <row r="557" s="35" customFormat="1" ht="12.75">
      <c r="G557" s="11"/>
    </row>
    <row r="558" s="35" customFormat="1" ht="12.75">
      <c r="G558" s="11"/>
    </row>
    <row r="559" s="35" customFormat="1" ht="12.75">
      <c r="G559" s="11"/>
    </row>
    <row r="560" s="35" customFormat="1" ht="12.75">
      <c r="G560" s="11"/>
    </row>
    <row r="561" s="35" customFormat="1" ht="12.75">
      <c r="G561" s="11"/>
    </row>
    <row r="562" s="35" customFormat="1" ht="12.75">
      <c r="G562" s="11"/>
    </row>
    <row r="563" s="35" customFormat="1" ht="12.75">
      <c r="G563" s="11"/>
    </row>
    <row r="564" spans="1:7" s="35" customFormat="1" ht="12.75">
      <c r="A564" s="61"/>
      <c r="G564" s="11"/>
    </row>
    <row r="565" spans="6:7" s="35" customFormat="1" ht="12.75">
      <c r="F565" s="63"/>
      <c r="G565" s="11"/>
    </row>
    <row r="566" s="35" customFormat="1" ht="12.75">
      <c r="G566" s="11"/>
    </row>
    <row r="567" s="35" customFormat="1" ht="12.75">
      <c r="G567" s="11"/>
    </row>
    <row r="568" s="35" customFormat="1" ht="12.75">
      <c r="G568" s="11"/>
    </row>
    <row r="569" spans="4:7" s="35" customFormat="1" ht="12.75">
      <c r="D569" s="62"/>
      <c r="E569" s="62"/>
      <c r="F569" s="62"/>
      <c r="G569" s="11"/>
    </row>
    <row r="570" spans="4:7" s="35" customFormat="1" ht="12.75">
      <c r="D570" s="62"/>
      <c r="E570" s="62"/>
      <c r="F570" s="62"/>
      <c r="G570" s="11"/>
    </row>
    <row r="571" spans="1:7" s="35" customFormat="1" ht="12.75">
      <c r="A571" s="64"/>
      <c r="D571" s="11"/>
      <c r="E571" s="11"/>
      <c r="F571" s="54"/>
      <c r="G571" s="11"/>
    </row>
    <row r="572" spans="1:8" s="35" customFormat="1" ht="12.75">
      <c r="A572" s="64"/>
      <c r="D572" s="11"/>
      <c r="E572" s="11"/>
      <c r="F572" s="54"/>
      <c r="G572" s="11"/>
      <c r="H572" s="54"/>
    </row>
    <row r="573" spans="1:8" s="35" customFormat="1" ht="12.75">
      <c r="A573" s="64"/>
      <c r="D573" s="11"/>
      <c r="E573" s="11"/>
      <c r="F573" s="54"/>
      <c r="G573" s="11"/>
      <c r="H573" s="54"/>
    </row>
    <row r="574" spans="1:7" s="35" customFormat="1" ht="12.75">
      <c r="A574" s="64"/>
      <c r="D574" s="11"/>
      <c r="E574" s="11"/>
      <c r="F574" s="54"/>
      <c r="G574" s="11"/>
    </row>
    <row r="575" spans="1:8" s="35" customFormat="1" ht="12.75">
      <c r="A575" s="64"/>
      <c r="D575" s="11"/>
      <c r="E575" s="11"/>
      <c r="F575" s="11"/>
      <c r="G575" s="11"/>
      <c r="H575" s="54"/>
    </row>
    <row r="576" spans="1:7" s="35" customFormat="1" ht="12.75">
      <c r="A576" s="64"/>
      <c r="D576" s="64"/>
      <c r="E576" s="56"/>
      <c r="F576" s="11"/>
      <c r="G576" s="11"/>
    </row>
    <row r="577" spans="4:7" s="35" customFormat="1" ht="12.75">
      <c r="D577" s="11"/>
      <c r="E577" s="54"/>
      <c r="F577" s="11"/>
      <c r="G577" s="11"/>
    </row>
    <row r="578" spans="4:7" s="35" customFormat="1" ht="12.75">
      <c r="D578" s="54"/>
      <c r="G578" s="11"/>
    </row>
    <row r="579" spans="4:7" s="35" customFormat="1" ht="12.75">
      <c r="D579" s="54"/>
      <c r="G579" s="11"/>
    </row>
    <row r="580" spans="1:7" s="35" customFormat="1" ht="12.75">
      <c r="A580" s="64"/>
      <c r="D580" s="54"/>
      <c r="F580" s="54"/>
      <c r="G580" s="11"/>
    </row>
    <row r="581" spans="4:7" s="35" customFormat="1" ht="12.75">
      <c r="D581" s="54"/>
      <c r="E581" s="54"/>
      <c r="F581" s="54"/>
      <c r="G581" s="11"/>
    </row>
    <row r="582" spans="4:7" s="35" customFormat="1" ht="12.75">
      <c r="D582" s="54"/>
      <c r="E582" s="54"/>
      <c r="F582" s="54"/>
      <c r="G582" s="11"/>
    </row>
    <row r="583" spans="6:7" s="35" customFormat="1" ht="12.75">
      <c r="F583" s="54"/>
      <c r="G583" s="11"/>
    </row>
    <row r="584" spans="6:7" s="35" customFormat="1" ht="12.75">
      <c r="F584" s="54"/>
      <c r="G584" s="11"/>
    </row>
    <row r="585" spans="6:7" s="35" customFormat="1" ht="12.75">
      <c r="F585" s="54"/>
      <c r="G585" s="11"/>
    </row>
    <row r="586" spans="6:7" s="35" customFormat="1" ht="12.75">
      <c r="F586" s="54"/>
      <c r="G586" s="11"/>
    </row>
    <row r="587" s="35" customFormat="1" ht="12.75">
      <c r="G587" s="11"/>
    </row>
    <row r="588" s="35" customFormat="1" ht="12.75">
      <c r="G588" s="11"/>
    </row>
    <row r="589" s="35" customFormat="1" ht="12.75">
      <c r="G589" s="11"/>
    </row>
    <row r="590" s="35" customFormat="1" ht="12.75">
      <c r="G590" s="11"/>
    </row>
    <row r="591" s="35" customFormat="1" ht="12.75">
      <c r="G591" s="11"/>
    </row>
    <row r="592" s="35" customFormat="1" ht="12.75">
      <c r="G592" s="11"/>
    </row>
    <row r="593" s="35" customFormat="1" ht="12.75">
      <c r="G593" s="11"/>
    </row>
    <row r="594" s="35" customFormat="1" ht="12.75">
      <c r="G594" s="11"/>
    </row>
    <row r="595" s="35" customFormat="1" ht="12.75">
      <c r="G595" s="11"/>
    </row>
    <row r="596" s="35" customFormat="1" ht="12.75">
      <c r="G596" s="11"/>
    </row>
    <row r="597" s="35" customFormat="1" ht="12.75">
      <c r="G597" s="11"/>
    </row>
    <row r="598" s="35" customFormat="1" ht="12.75">
      <c r="G598" s="11"/>
    </row>
    <row r="599" s="35" customFormat="1" ht="12.75">
      <c r="G599" s="11"/>
    </row>
    <row r="600" s="35" customFormat="1" ht="12.75">
      <c r="G600" s="11"/>
    </row>
    <row r="601" s="35" customFormat="1" ht="12.75">
      <c r="G601" s="11"/>
    </row>
    <row r="602" s="35" customFormat="1" ht="12.75">
      <c r="G602" s="11"/>
    </row>
    <row r="603" s="35" customFormat="1" ht="12.75">
      <c r="G603" s="11"/>
    </row>
    <row r="604" s="35" customFormat="1" ht="12.75">
      <c r="G604" s="11"/>
    </row>
    <row r="605" s="35" customFormat="1" ht="12.75">
      <c r="G605" s="11"/>
    </row>
    <row r="606" s="35" customFormat="1" ht="12.75">
      <c r="G606" s="11"/>
    </row>
    <row r="607" s="35" customFormat="1" ht="12.75">
      <c r="G607" s="11"/>
    </row>
    <row r="608" s="35" customFormat="1" ht="12.75">
      <c r="G608" s="11"/>
    </row>
    <row r="609" s="35" customFormat="1" ht="12.75">
      <c r="G609" s="11"/>
    </row>
    <row r="610" spans="4:7" s="35" customFormat="1" ht="12.75">
      <c r="D610" s="11"/>
      <c r="E610" s="11"/>
      <c r="F610" s="11"/>
      <c r="G610" s="11"/>
    </row>
    <row r="611" spans="4:7" s="35" customFormat="1" ht="12.75">
      <c r="D611" s="11"/>
      <c r="E611" s="65"/>
      <c r="F611" s="11"/>
      <c r="G611" s="11"/>
    </row>
    <row r="612" spans="1:7" s="35" customFormat="1" ht="12.75">
      <c r="A612" s="61"/>
      <c r="G612" s="11"/>
    </row>
    <row r="613" s="35" customFormat="1" ht="12.75">
      <c r="G613" s="11"/>
    </row>
    <row r="614" spans="4:7" s="35" customFormat="1" ht="12.75">
      <c r="D614" s="63"/>
      <c r="E614" s="63"/>
      <c r="F614" s="63"/>
      <c r="G614" s="11"/>
    </row>
    <row r="615" spans="4:7" s="35" customFormat="1" ht="12.75">
      <c r="D615" s="63"/>
      <c r="E615" s="63"/>
      <c r="F615" s="63"/>
      <c r="G615" s="11"/>
    </row>
    <row r="616" spans="4:7" s="35" customFormat="1" ht="12.75">
      <c r="D616" s="11"/>
      <c r="E616" s="11"/>
      <c r="F616" s="66"/>
      <c r="G616" s="11"/>
    </row>
    <row r="617" s="35" customFormat="1" ht="12.75">
      <c r="G617" s="11"/>
    </row>
    <row r="618" s="35" customFormat="1" ht="12.75">
      <c r="G618" s="11"/>
    </row>
    <row r="619" s="35" customFormat="1" ht="12.75">
      <c r="G619" s="11"/>
    </row>
    <row r="620" s="35" customFormat="1" ht="12.75">
      <c r="G620" s="11"/>
    </row>
    <row r="621" s="35" customFormat="1" ht="12.75">
      <c r="G621" s="11"/>
    </row>
    <row r="622" s="35" customFormat="1" ht="12.75">
      <c r="G622" s="11"/>
    </row>
    <row r="623" s="35" customFormat="1" ht="12.75">
      <c r="G623" s="11"/>
    </row>
    <row r="624" s="35" customFormat="1" ht="12.75">
      <c r="G624" s="11"/>
    </row>
    <row r="625" s="35" customFormat="1" ht="12.75">
      <c r="G625" s="11"/>
    </row>
    <row r="626" s="35" customFormat="1" ht="12.75">
      <c r="G626" s="11"/>
    </row>
    <row r="627" spans="1:7" s="35" customFormat="1" ht="12.75">
      <c r="A627" s="61"/>
      <c r="G627" s="11"/>
    </row>
    <row r="628" spans="5:7" s="35" customFormat="1" ht="12.75">
      <c r="E628" s="63"/>
      <c r="F628" s="63"/>
      <c r="G628" s="11"/>
    </row>
    <row r="629" spans="1:7" s="35" customFormat="1" ht="12.75">
      <c r="A629" s="61"/>
      <c r="E629" s="63"/>
      <c r="F629" s="63"/>
      <c r="G629" s="11"/>
    </row>
    <row r="630" spans="5:7" s="35" customFormat="1" ht="12.75">
      <c r="E630" s="63"/>
      <c r="F630" s="63"/>
      <c r="G630" s="11"/>
    </row>
    <row r="631" spans="5:7" s="35" customFormat="1" ht="12.75">
      <c r="E631" s="11"/>
      <c r="F631" s="11"/>
      <c r="G631" s="11"/>
    </row>
    <row r="632" s="35" customFormat="1" ht="12.75">
      <c r="G632" s="11"/>
    </row>
    <row r="633" s="35" customFormat="1" ht="12.75">
      <c r="G633" s="11"/>
    </row>
    <row r="634" spans="5:7" s="35" customFormat="1" ht="12.75">
      <c r="E634" s="11"/>
      <c r="F634" s="11"/>
      <c r="G634" s="11"/>
    </row>
    <row r="635" spans="5:7" s="35" customFormat="1" ht="12.75">
      <c r="E635" s="11"/>
      <c r="F635" s="11"/>
      <c r="G635" s="11"/>
    </row>
    <row r="636" spans="5:7" s="35" customFormat="1" ht="12.75">
      <c r="E636" s="11"/>
      <c r="F636" s="11"/>
      <c r="G636" s="11"/>
    </row>
    <row r="637" s="35" customFormat="1" ht="12.75">
      <c r="G637" s="11"/>
    </row>
    <row r="638" s="35" customFormat="1" ht="12.75">
      <c r="G638" s="11"/>
    </row>
    <row r="639" s="35" customFormat="1" ht="12.75">
      <c r="G639" s="11"/>
    </row>
    <row r="640" s="35" customFormat="1" ht="12.75">
      <c r="G640" s="11"/>
    </row>
    <row r="641" s="35" customFormat="1" ht="12.75">
      <c r="G641" s="11"/>
    </row>
    <row r="642" s="35" customFormat="1" ht="12.75">
      <c r="G642" s="11"/>
    </row>
    <row r="643" s="35" customFormat="1" ht="12.75">
      <c r="G643" s="11"/>
    </row>
    <row r="644" s="35" customFormat="1" ht="12.75">
      <c r="G644" s="11"/>
    </row>
    <row r="645" s="35" customFormat="1" ht="12.75">
      <c r="G645" s="11"/>
    </row>
    <row r="646" spans="1:7" s="35" customFormat="1" ht="12.75">
      <c r="A646" s="61"/>
      <c r="G646" s="11"/>
    </row>
    <row r="647" s="35" customFormat="1" ht="12.75">
      <c r="G647" s="11"/>
    </row>
    <row r="648" s="35" customFormat="1" ht="12.75">
      <c r="G648" s="11"/>
    </row>
    <row r="649" s="35" customFormat="1" ht="12.75">
      <c r="G649" s="11"/>
    </row>
    <row r="650" s="35" customFormat="1" ht="12.75">
      <c r="G650" s="11"/>
    </row>
    <row r="651" s="35" customFormat="1" ht="12.75">
      <c r="G651" s="11"/>
    </row>
    <row r="652" spans="1:7" s="35" customFormat="1" ht="12.75">
      <c r="A652" s="61"/>
      <c r="G652" s="11"/>
    </row>
    <row r="653" spans="1:7" s="35" customFormat="1" ht="12.75">
      <c r="A653" s="61"/>
      <c r="G653" s="11"/>
    </row>
    <row r="654" s="35" customFormat="1" ht="12.75">
      <c r="G654" s="11"/>
    </row>
    <row r="655" s="35" customFormat="1" ht="12.75">
      <c r="G655" s="11"/>
    </row>
    <row r="656" s="35" customFormat="1" ht="12.75">
      <c r="G656" s="11"/>
    </row>
    <row r="657" s="35" customFormat="1" ht="12.75">
      <c r="G657" s="11"/>
    </row>
    <row r="658" s="35" customFormat="1" ht="12.75">
      <c r="G658" s="11"/>
    </row>
    <row r="659" spans="1:7" s="35" customFormat="1" ht="12.75">
      <c r="A659" s="61"/>
      <c r="G659" s="11"/>
    </row>
    <row r="660" s="35" customFormat="1" ht="12.75">
      <c r="G660" s="11"/>
    </row>
    <row r="661" s="35" customFormat="1" ht="12.75">
      <c r="G661" s="11"/>
    </row>
    <row r="662" s="35" customFormat="1" ht="12.75">
      <c r="G662" s="11"/>
    </row>
    <row r="663" s="35" customFormat="1" ht="12.75">
      <c r="G663" s="11"/>
    </row>
    <row r="664" s="35" customFormat="1" ht="12.75">
      <c r="G664" s="11"/>
    </row>
    <row r="665" s="35" customFormat="1" ht="12.75">
      <c r="G665" s="11"/>
    </row>
    <row r="666" s="35" customFormat="1" ht="12.75">
      <c r="G666" s="11"/>
    </row>
    <row r="667" s="35" customFormat="1" ht="12.75">
      <c r="G667" s="11"/>
    </row>
    <row r="668" spans="1:7" s="35" customFormat="1" ht="12.75">
      <c r="A668" s="61"/>
      <c r="G668" s="11"/>
    </row>
    <row r="669" s="35" customFormat="1" ht="12.75">
      <c r="G669" s="11"/>
    </row>
    <row r="670" s="35" customFormat="1" ht="12.75">
      <c r="G670" s="11"/>
    </row>
    <row r="671" s="35" customFormat="1" ht="12.75">
      <c r="G671" s="11"/>
    </row>
    <row r="672" s="35" customFormat="1" ht="12.75">
      <c r="G672" s="11"/>
    </row>
    <row r="673" spans="1:7" s="35" customFormat="1" ht="12.75">
      <c r="A673" s="61"/>
      <c r="G673" s="11"/>
    </row>
    <row r="674" spans="1:7" s="35" customFormat="1" ht="12.75">
      <c r="A674" s="61"/>
      <c r="G674" s="11"/>
    </row>
    <row r="675" s="35" customFormat="1" ht="12.75">
      <c r="G675" s="11"/>
    </row>
    <row r="676" s="35" customFormat="1" ht="12.75">
      <c r="G676" s="11"/>
    </row>
    <row r="677" s="35" customFormat="1" ht="12.75">
      <c r="G677" s="11"/>
    </row>
    <row r="678" s="35" customFormat="1" ht="12.75">
      <c r="G678" s="11"/>
    </row>
    <row r="679" s="35" customFormat="1" ht="12.75">
      <c r="G679" s="11"/>
    </row>
    <row r="680" s="35" customFormat="1" ht="12.75">
      <c r="G680" s="11"/>
    </row>
    <row r="681" s="35" customFormat="1" ht="12.75">
      <c r="G681" s="11"/>
    </row>
    <row r="682" s="35" customFormat="1" ht="12.75">
      <c r="G682" s="11"/>
    </row>
    <row r="683" s="35" customFormat="1" ht="12.75">
      <c r="G683" s="11"/>
    </row>
    <row r="684" s="35" customFormat="1" ht="12.75">
      <c r="G684" s="11"/>
    </row>
    <row r="685" s="35" customFormat="1" ht="12.75">
      <c r="G685" s="11"/>
    </row>
    <row r="686" s="35" customFormat="1" ht="12.75">
      <c r="G686" s="11"/>
    </row>
    <row r="687" s="35" customFormat="1" ht="12.75">
      <c r="G687" s="11"/>
    </row>
    <row r="688" s="35" customFormat="1" ht="12.75">
      <c r="G688" s="11"/>
    </row>
    <row r="689" s="35" customFormat="1" ht="12.75">
      <c r="G689" s="11"/>
    </row>
    <row r="690" spans="1:7" s="35" customFormat="1" ht="12.75">
      <c r="A690" s="61"/>
      <c r="G690" s="11"/>
    </row>
    <row r="691" s="35" customFormat="1" ht="12.75">
      <c r="G691" s="11"/>
    </row>
  </sheetData>
  <mergeCells count="9">
    <mergeCell ref="E65:F65"/>
    <mergeCell ref="G65:H65"/>
    <mergeCell ref="E378:F378"/>
    <mergeCell ref="G378:H378"/>
    <mergeCell ref="E180:F180"/>
    <mergeCell ref="G180:H180"/>
    <mergeCell ref="E364:F364"/>
    <mergeCell ref="G364:H364"/>
    <mergeCell ref="F100:G100"/>
  </mergeCells>
  <printOptions/>
  <pageMargins left="0.5" right="0.5" top="0.5" bottom="0.5" header="0.25" footer="0.25"/>
  <pageSetup firstPageNumber="5" useFirstPageNumber="1" fitToHeight="38" horizontalDpi="600" verticalDpi="600" orientation="portrait" paperSize="9" scale="76" r:id="rId2"/>
  <headerFooter alignWithMargins="0">
    <oddFooter>&amp;C&amp;"Times New Roman,標準"&amp;P</oddFooter>
  </headerFooter>
  <rowBreaks count="5" manualBreakCount="5">
    <brk id="70" max="7" man="1"/>
    <brk id="140" max="7" man="1"/>
    <brk id="206" max="7" man="1"/>
    <brk id="280" max="7" man="1"/>
    <brk id="35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Owner</cp:lastModifiedBy>
  <cp:lastPrinted>2006-11-28T08:29:17Z</cp:lastPrinted>
  <dcterms:created xsi:type="dcterms:W3CDTF">2004-06-09T09:00:43Z</dcterms:created>
  <dcterms:modified xsi:type="dcterms:W3CDTF">2006-11-28T08:29:18Z</dcterms:modified>
  <cp:category/>
  <cp:version/>
  <cp:contentType/>
  <cp:contentStatus/>
</cp:coreProperties>
</file>